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4240" windowHeight="8655"/>
  </bookViews>
  <sheets>
    <sheet name="Приложение 1" sheetId="1" r:id="rId1"/>
  </sheets>
  <definedNames>
    <definedName name="_xlnm.Print_Area" localSheetId="0">'Приложение 1'!$A$1:$O$149</definedName>
  </definedNames>
  <calcPr calcId="145621"/>
</workbook>
</file>

<file path=xl/calcChain.xml><?xml version="1.0" encoding="utf-8"?>
<calcChain xmlns="http://schemas.openxmlformats.org/spreadsheetml/2006/main">
  <c r="M136" i="1" l="1"/>
  <c r="M109" i="1"/>
  <c r="M107" i="1"/>
  <c r="N115" i="1"/>
  <c r="O115" i="1"/>
  <c r="M115" i="1"/>
  <c r="M122" i="1"/>
  <c r="N81" i="1"/>
  <c r="O81" i="1"/>
  <c r="M81" i="1"/>
  <c r="M59" i="1"/>
  <c r="M58" i="1"/>
  <c r="M19" i="1" l="1"/>
  <c r="M20" i="1"/>
  <c r="M75" i="1" l="1"/>
  <c r="M117" i="1" l="1"/>
  <c r="M120" i="1"/>
  <c r="M148" i="1" l="1"/>
  <c r="M146" i="1" l="1"/>
  <c r="O106" i="1" l="1"/>
  <c r="N106" i="1"/>
  <c r="M46" i="1" l="1"/>
  <c r="M50" i="1"/>
  <c r="M106" i="1" l="1"/>
  <c r="N65" i="1" l="1"/>
  <c r="N64" i="1" s="1"/>
  <c r="N63" i="1" s="1"/>
  <c r="O65" i="1"/>
  <c r="O64" i="1" s="1"/>
  <c r="O63" i="1" s="1"/>
  <c r="M65" i="1"/>
  <c r="M64" i="1" s="1"/>
  <c r="M63" i="1" s="1"/>
  <c r="N57" i="1"/>
  <c r="O57" i="1"/>
  <c r="M98" i="1" l="1"/>
  <c r="N48" i="1" l="1"/>
  <c r="O48" i="1"/>
  <c r="M14" i="1"/>
  <c r="N14" i="1"/>
  <c r="O14" i="1"/>
  <c r="M147" i="1" l="1"/>
  <c r="N145" i="1"/>
  <c r="O145" i="1"/>
  <c r="M48" i="1" l="1"/>
  <c r="M45" i="1"/>
  <c r="P46" i="1" l="1"/>
  <c r="N80" i="1" l="1"/>
  <c r="N79" i="1" s="1"/>
  <c r="N78" i="1" s="1"/>
  <c r="N77" i="1" s="1"/>
  <c r="N76" i="1" s="1"/>
  <c r="O80" i="1"/>
  <c r="O79" i="1" s="1"/>
  <c r="O78" i="1" s="1"/>
  <c r="O77" i="1" s="1"/>
  <c r="O76" i="1" s="1"/>
  <c r="M80" i="1"/>
  <c r="M79" i="1" s="1"/>
  <c r="M78" i="1" s="1"/>
  <c r="M77" i="1" s="1"/>
  <c r="M76" i="1" s="1"/>
  <c r="N36" i="1" l="1"/>
  <c r="N35" i="1" s="1"/>
  <c r="N34" i="1" s="1"/>
  <c r="N33" i="1" s="1"/>
  <c r="N32" i="1" s="1"/>
  <c r="N31" i="1" s="1"/>
  <c r="N30" i="1" s="1"/>
  <c r="O36" i="1"/>
  <c r="O35" i="1" s="1"/>
  <c r="O34" i="1" s="1"/>
  <c r="O33" i="1" s="1"/>
  <c r="O32" i="1" s="1"/>
  <c r="O31" i="1" s="1"/>
  <c r="O30" i="1" s="1"/>
  <c r="M36" i="1"/>
  <c r="M35" i="1" s="1"/>
  <c r="M34" i="1" s="1"/>
  <c r="M33" i="1" s="1"/>
  <c r="M32" i="1" s="1"/>
  <c r="M31" i="1" s="1"/>
  <c r="M30" i="1" s="1"/>
  <c r="M57" i="1" l="1"/>
  <c r="M56" i="1" l="1"/>
  <c r="M55" i="1" s="1"/>
  <c r="M54" i="1" l="1"/>
  <c r="M53" i="1" s="1"/>
  <c r="M52" i="1" s="1"/>
  <c r="M51" i="1" s="1"/>
  <c r="N56" i="1"/>
  <c r="N55" i="1" s="1"/>
  <c r="O56" i="1"/>
  <c r="O55" i="1" s="1"/>
  <c r="O54" i="1" l="1"/>
  <c r="O53" i="1" s="1"/>
  <c r="O52" i="1" s="1"/>
  <c r="O51" i="1" s="1"/>
  <c r="N54" i="1"/>
  <c r="N53" i="1" s="1"/>
  <c r="N52" i="1" s="1"/>
  <c r="N51" i="1" s="1"/>
  <c r="M145" i="1"/>
  <c r="N47" i="1" l="1"/>
  <c r="O47" i="1"/>
  <c r="M47" i="1"/>
  <c r="N13" i="1" l="1"/>
  <c r="N12" i="1" s="1"/>
  <c r="N11" i="1" s="1"/>
  <c r="N10" i="1" s="1"/>
  <c r="N9" i="1" s="1"/>
  <c r="N8" i="1" s="1"/>
  <c r="N7" i="1" s="1"/>
  <c r="O13" i="1"/>
  <c r="O12" i="1" s="1"/>
  <c r="O11" i="1" s="1"/>
  <c r="O10" i="1" s="1"/>
  <c r="O9" i="1" s="1"/>
  <c r="O8" i="1" s="1"/>
  <c r="O7" i="1" s="1"/>
  <c r="M13" i="1"/>
  <c r="M12" i="1" s="1"/>
  <c r="M11" i="1" s="1"/>
  <c r="M10" i="1" s="1"/>
  <c r="M9" i="1" s="1"/>
  <c r="M8" i="1" s="1"/>
  <c r="M7" i="1" s="1"/>
  <c r="N28" i="1"/>
  <c r="N27" i="1" s="1"/>
  <c r="N26" i="1" s="1"/>
  <c r="N25" i="1" s="1"/>
  <c r="N24" i="1" s="1"/>
  <c r="N23" i="1" s="1"/>
  <c r="N22" i="1" s="1"/>
  <c r="O28" i="1"/>
  <c r="O27" i="1" s="1"/>
  <c r="O26" i="1" s="1"/>
  <c r="O25" i="1" s="1"/>
  <c r="O24" i="1" s="1"/>
  <c r="O23" i="1" s="1"/>
  <c r="O22" i="1" s="1"/>
  <c r="M28" i="1"/>
  <c r="M27" i="1" s="1"/>
  <c r="M26" i="1" s="1"/>
  <c r="M25" i="1" s="1"/>
  <c r="M24" i="1" s="1"/>
  <c r="M23" i="1" s="1"/>
  <c r="M22" i="1" s="1"/>
  <c r="N44" i="1"/>
  <c r="N43" i="1" s="1"/>
  <c r="O44" i="1"/>
  <c r="O43" i="1" s="1"/>
  <c r="M44" i="1"/>
  <c r="M43" i="1" s="1"/>
  <c r="N74" i="1"/>
  <c r="N73" i="1" s="1"/>
  <c r="N72" i="1" s="1"/>
  <c r="N71" i="1" s="1"/>
  <c r="N70" i="1" s="1"/>
  <c r="N69" i="1" s="1"/>
  <c r="O74" i="1"/>
  <c r="O73" i="1" s="1"/>
  <c r="O72" i="1" s="1"/>
  <c r="O71" i="1" s="1"/>
  <c r="O70" i="1" s="1"/>
  <c r="O69" i="1" s="1"/>
  <c r="M74" i="1"/>
  <c r="M73" i="1" s="1"/>
  <c r="M72" i="1" s="1"/>
  <c r="M71" i="1" s="1"/>
  <c r="M70" i="1" s="1"/>
  <c r="M69" i="1" s="1"/>
  <c r="N90" i="1"/>
  <c r="N89" i="1" s="1"/>
  <c r="N88" i="1" s="1"/>
  <c r="O90" i="1"/>
  <c r="O89" i="1" s="1"/>
  <c r="O88" i="1" s="1"/>
  <c r="M90" i="1"/>
  <c r="M89" i="1" s="1"/>
  <c r="M88" i="1" s="1"/>
  <c r="M87" i="1" s="1"/>
  <c r="N97" i="1"/>
  <c r="N96" i="1" s="1"/>
  <c r="N95" i="1" s="1"/>
  <c r="N94" i="1" s="1"/>
  <c r="N93" i="1" s="1"/>
  <c r="N92" i="1" s="1"/>
  <c r="O97" i="1"/>
  <c r="O96" i="1" s="1"/>
  <c r="O95" i="1" s="1"/>
  <c r="O94" i="1" s="1"/>
  <c r="O93" i="1" s="1"/>
  <c r="O92" i="1" s="1"/>
  <c r="M97" i="1"/>
  <c r="M96" i="1" s="1"/>
  <c r="M95" i="1" s="1"/>
  <c r="M94" i="1" s="1"/>
  <c r="M93" i="1" s="1"/>
  <c r="M92" i="1" s="1"/>
  <c r="N105" i="1"/>
  <c r="N104" i="1" s="1"/>
  <c r="O105" i="1"/>
  <c r="O104" i="1" s="1"/>
  <c r="M105" i="1"/>
  <c r="M104" i="1" s="1"/>
  <c r="N114" i="1"/>
  <c r="N113" i="1" s="1"/>
  <c r="N112" i="1" s="1"/>
  <c r="N111" i="1" s="1"/>
  <c r="N110" i="1" s="1"/>
  <c r="O114" i="1"/>
  <c r="O113" i="1" s="1"/>
  <c r="O112" i="1" s="1"/>
  <c r="O111" i="1" s="1"/>
  <c r="O110" i="1" s="1"/>
  <c r="M114" i="1"/>
  <c r="M113" i="1" s="1"/>
  <c r="M112" i="1" s="1"/>
  <c r="M111" i="1" s="1"/>
  <c r="M110" i="1" s="1"/>
  <c r="N132" i="1"/>
  <c r="N131" i="1" s="1"/>
  <c r="O132" i="1"/>
  <c r="O131" i="1" s="1"/>
  <c r="M132" i="1"/>
  <c r="M131" i="1" s="1"/>
  <c r="N135" i="1"/>
  <c r="N134" i="1" s="1"/>
  <c r="O135" i="1"/>
  <c r="O134" i="1" s="1"/>
  <c r="M135" i="1"/>
  <c r="M134" i="1" s="1"/>
  <c r="N144" i="1"/>
  <c r="N143" i="1" s="1"/>
  <c r="N142" i="1" s="1"/>
  <c r="N141" i="1" s="1"/>
  <c r="N140" i="1" s="1"/>
  <c r="N139" i="1" s="1"/>
  <c r="N138" i="1" s="1"/>
  <c r="O144" i="1"/>
  <c r="O143" i="1" s="1"/>
  <c r="O142" i="1" s="1"/>
  <c r="O141" i="1" s="1"/>
  <c r="O140" i="1" s="1"/>
  <c r="O139" i="1" s="1"/>
  <c r="O138" i="1" s="1"/>
  <c r="M144" i="1"/>
  <c r="M143" i="1" s="1"/>
  <c r="M142" i="1" s="1"/>
  <c r="M141" i="1" s="1"/>
  <c r="M140" i="1" s="1"/>
  <c r="M139" i="1" s="1"/>
  <c r="M138" i="1" s="1"/>
  <c r="O68" i="1" l="1"/>
  <c r="O67" i="1" s="1"/>
  <c r="M68" i="1"/>
  <c r="M67" i="1" s="1"/>
  <c r="N68" i="1"/>
  <c r="N67" i="1" s="1"/>
  <c r="M103" i="1"/>
  <c r="M102" i="1" s="1"/>
  <c r="M101" i="1" s="1"/>
  <c r="M100" i="1" s="1"/>
  <c r="M99" i="1" s="1"/>
  <c r="N103" i="1"/>
  <c r="N102" i="1" s="1"/>
  <c r="N101" i="1" s="1"/>
  <c r="N100" i="1" s="1"/>
  <c r="N99" i="1" s="1"/>
  <c r="O103" i="1"/>
  <c r="O102" i="1" s="1"/>
  <c r="O101" i="1" s="1"/>
  <c r="O100" i="1" s="1"/>
  <c r="O99" i="1" s="1"/>
  <c r="M42" i="1"/>
  <c r="M41" i="1" s="1"/>
  <c r="M40" i="1" s="1"/>
  <c r="M39" i="1" s="1"/>
  <c r="M38" i="1" s="1"/>
  <c r="M21" i="1" s="1"/>
  <c r="N42" i="1"/>
  <c r="N41" i="1" s="1"/>
  <c r="N40" i="1" s="1"/>
  <c r="N39" i="1" s="1"/>
  <c r="N38" i="1" s="1"/>
  <c r="N21" i="1" s="1"/>
  <c r="O42" i="1"/>
  <c r="O41" i="1" s="1"/>
  <c r="O40" i="1" s="1"/>
  <c r="O39" i="1" s="1"/>
  <c r="O38" i="1" s="1"/>
  <c r="O21" i="1" s="1"/>
  <c r="N87" i="1"/>
  <c r="N86" i="1" s="1"/>
  <c r="N85" i="1" s="1"/>
  <c r="N84" i="1" s="1"/>
  <c r="N83" i="1" s="1"/>
  <c r="M130" i="1"/>
  <c r="M129" i="1" s="1"/>
  <c r="M128" i="1" s="1"/>
  <c r="M127" i="1" s="1"/>
  <c r="M126" i="1" s="1"/>
  <c r="M125" i="1" s="1"/>
  <c r="O87" i="1"/>
  <c r="O86" i="1" s="1"/>
  <c r="O85" i="1" s="1"/>
  <c r="O84" i="1" s="1"/>
  <c r="O83" i="1" s="1"/>
  <c r="M86" i="1"/>
  <c r="M85" i="1" s="1"/>
  <c r="M84" i="1" s="1"/>
  <c r="M83" i="1" s="1"/>
  <c r="O130" i="1"/>
  <c r="O129" i="1" s="1"/>
  <c r="O128" i="1" s="1"/>
  <c r="O127" i="1" s="1"/>
  <c r="O126" i="1" s="1"/>
  <c r="O125" i="1" s="1"/>
  <c r="N130" i="1"/>
  <c r="N129" i="1" s="1"/>
  <c r="N128" i="1" s="1"/>
  <c r="N127" i="1" s="1"/>
  <c r="N126" i="1" s="1"/>
  <c r="N125" i="1" s="1"/>
  <c r="Q125" i="1" l="1"/>
  <c r="Q21" i="1"/>
  <c r="R125" i="1"/>
  <c r="P125" i="1"/>
  <c r="R21" i="1"/>
  <c r="P21" i="1"/>
  <c r="O6" i="1"/>
  <c r="M6" i="1"/>
  <c r="P6" i="1" l="1"/>
  <c r="N6" i="1"/>
  <c r="Q6" i="1" s="1"/>
  <c r="R6" i="1"/>
</calcChain>
</file>

<file path=xl/sharedStrings.xml><?xml version="1.0" encoding="utf-8"?>
<sst xmlns="http://schemas.openxmlformats.org/spreadsheetml/2006/main" count="1534" uniqueCount="191">
  <si>
    <t/>
  </si>
  <si>
    <t>рублей</t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</si>
  <si>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</si>
  <si>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</si>
  <si>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</si>
  <si>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</si>
  <si>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</si>
  <si>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</si>
  <si>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</si>
  <si>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</si>
  <si>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</si>
  <si>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</si>
  <si>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</si>
  <si>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</si>
  <si>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</si>
  <si>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</si>
  <si>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</si>
  <si>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</si>
  <si>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</si>
  <si>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</si>
  <si>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</si>
  <si>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</si>
  <si>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</si>
  <si>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</si>
  <si>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14</t>
  </si>
  <si>
    <t>15</t>
  </si>
  <si>
    <t>16</t>
  </si>
  <si>
    <t>Итого</t>
  </si>
  <si>
    <t>Профилактика правонарушений и противодействие преступности на территории Брянской области, содействие реализации полномочий в сфере региональной безопасности, защита населения и территории Брянской области от чрезвычайных ситуаций, профилактика терроризма и экстремизма</t>
  </si>
  <si>
    <t>02</t>
  </si>
  <si>
    <t>Региональный проект "Развитие мировой юстиции"</t>
  </si>
  <si>
    <t>Департамент строительства Брянской области</t>
  </si>
  <si>
    <t>819</t>
  </si>
  <si>
    <t>Общегосударственные вопросы</t>
  </si>
  <si>
    <t>01</t>
  </si>
  <si>
    <t>Судебная система</t>
  </si>
  <si>
    <t>05</t>
  </si>
  <si>
    <t>Строительство (реконструкция) объектов мировой юстиции</t>
  </si>
  <si>
    <t>1И100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</si>
  <si>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</si>
  <si>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</si>
  <si>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Здание для мирового судьи судебного участка № 40 Комаричского судебного района Брянской области</t>
  </si>
  <si>
    <t>Квадратный метр общей площади</t>
  </si>
  <si>
    <t>2025</t>
  </si>
  <si>
    <t>Здание для мирового судьи судебного участка № 42 Мглинского судебного района Брянской области</t>
  </si>
  <si>
    <t>2024</t>
  </si>
  <si>
    <t>Государственный заказчик: государственное казённое учреждение "Управление капитального строительства Брянской области"</t>
  </si>
  <si>
    <t>Здание для мирового судьи судебного участка № 24 Выгоничского судебного района Брянской области</t>
  </si>
  <si>
    <t>Здание для мирового судьи судебного участка № 51 Севского судебного района Брянской области</t>
  </si>
  <si>
    <t>Национальная экономика</t>
  </si>
  <si>
    <t>04</t>
  </si>
  <si>
    <t>Развитие здравоохранения Брянской области</t>
  </si>
  <si>
    <t>Региональный проект "Борьба с онкологическими заболеваниями (Брянская область)"</t>
  </si>
  <si>
    <t>N3</t>
  </si>
  <si>
    <t>Здравоохранение</t>
  </si>
  <si>
    <t>09</t>
  </si>
  <si>
    <t>Стационарная медицинская помощь</t>
  </si>
  <si>
    <t>Переоснащение медицинских организаций, оказывающих медицинскую помощь больным с онкологическими заболеваниями</t>
  </si>
  <si>
    <t>Пристройка к хирургическому корпусу с консультативной поликлиникой на 200 посещений и хирургическим блоком на 90 коек ГАУЗ "Брянский областной онкологический диспансер"</t>
  </si>
  <si>
    <t>Посещение в смену</t>
  </si>
  <si>
    <t>Региональный проект "Модернизация первичного звена здравоохранения Российской Федерации (Брянская область)"</t>
  </si>
  <si>
    <t>N9</t>
  </si>
  <si>
    <t>Амбулаторная помощь</t>
  </si>
  <si>
    <t>Реализация региональных проектов модернизации первичного звена здравоохранения</t>
  </si>
  <si>
    <t>53650</t>
  </si>
  <si>
    <t>Офис врача общей практики в н.п. Масловка Карачевского района Брянской области</t>
  </si>
  <si>
    <t>Развитие культуры и туризма в Брянской области</t>
  </si>
  <si>
    <t>Региональный проект "Развитие инфраструктуры сферы культуры"</t>
  </si>
  <si>
    <t>Департамент культуры Брянской области</t>
  </si>
  <si>
    <t>815</t>
  </si>
  <si>
    <t>Культура, кинематография</t>
  </si>
  <si>
    <t>08</t>
  </si>
  <si>
    <t>Культура</t>
  </si>
  <si>
    <t>Строительство (реконструкция) учреждений культуры</t>
  </si>
  <si>
    <t>1И030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</si>
  <si>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</si>
  <si>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</si>
  <si>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Реконструкция музея-усадьбы А.К.Толстого. Брянская обл., Почепский р-н, с. Красный Рог</t>
  </si>
  <si>
    <t>Развитие образования и науки Брянской области</t>
  </si>
  <si>
    <t>Региональный проект "Современная школа (Брянская область)"</t>
  </si>
  <si>
    <t>E1</t>
  </si>
  <si>
    <t>Образование</t>
  </si>
  <si>
    <t>07</t>
  </si>
  <si>
    <t>Дополнительное образование детей</t>
  </si>
  <si>
    <t>03</t>
  </si>
  <si>
    <t>Строительство (реконструкция) учреждений образования</t>
  </si>
  <si>
    <t>1И020</t>
  </si>
  <si>
    <t>Сохранение объекта культурного наследия (здания техникума, в котором учился Г.Н. Скоробогатый) с приспособлением для современного использования (здание ГАУ ДО "Клинцовский детский технопарк "Кванториум")</t>
  </si>
  <si>
    <t>Место</t>
  </si>
  <si>
    <t>Общее образование</t>
  </si>
  <si>
    <t>Модернизация инфраструктуры общего образования в отдельных субъектах Российской Федерации</t>
  </si>
  <si>
    <t>Д2390</t>
  </si>
  <si>
    <t>Пристройка спортивного зала к зданию филиала ГБОУ "Супоневская школа-интернат"</t>
  </si>
  <si>
    <t>2026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</si>
  <si>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</si>
  <si>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</si>
  <si>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Региональный проект "Региональная и местная дорожная сеть (Брянская область)"</t>
  </si>
  <si>
    <t>R1</t>
  </si>
  <si>
    <t>Дорожное хозяйство (дорожные фонды)</t>
  </si>
  <si>
    <t>Развитие и совершенствование сети автомобильных дорог регионального значения общего пользования</t>
  </si>
  <si>
    <t>16140</t>
  </si>
  <si>
    <t>Километр</t>
  </si>
  <si>
    <t>Региональный проект "Газификация объектов инфраструктуры"</t>
  </si>
  <si>
    <t>Жилищно-коммунальное хозяйство</t>
  </si>
  <si>
    <t>Коммунальное хозяйство</t>
  </si>
  <si>
    <t>Перевод отопления учреждений и организаций социально-культурной сферы на природный газ в населенных пунктах Брянской области</t>
  </si>
  <si>
    <t>1И090</t>
  </si>
  <si>
    <t>Киловатт</t>
  </si>
  <si>
    <t>Газификация здания отдельного поста государственной противопожарной службы по охране с. Новоселки Брянского района Брянской области</t>
  </si>
  <si>
    <t>Газификация здания отдельного поста государственной противопожарной службы по охране п. Удельные Уты Выгоничского района Брянской области</t>
  </si>
  <si>
    <t>Газификация здания отдельного поста государственной противопожарной службы по охране д. Бульшево Клетнянского района Брянской области</t>
  </si>
  <si>
    <t>Газификация здания отдельного поста государственной противопожарной службы по охране с. Пашково Почепского района Брянской области</t>
  </si>
  <si>
    <t>Газификация Осколковского фельдшерского пункта Мглинского района Брянской области</t>
  </si>
  <si>
    <t>Газификация Католинского фельдшерского пункта Мглинского района Брянской области</t>
  </si>
  <si>
    <t>Развитие физической культуры и спорта Брянской области</t>
  </si>
  <si>
    <t>25</t>
  </si>
  <si>
    <t>Региональный проект "Спорт - норма жизни (Брянская область)"</t>
  </si>
  <si>
    <t>P5</t>
  </si>
  <si>
    <t>Физическая культура и спорт</t>
  </si>
  <si>
    <t>Массовый спорт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</si>
  <si>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</si>
  <si>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Реконструкция ледового дворца "Пересвет" г.Брянск</t>
  </si>
  <si>
    <t>Человек</t>
  </si>
  <si>
    <t>Д1390</t>
  </si>
  <si>
    <t>Областной центр лыжного спорта в г. Брянске</t>
  </si>
  <si>
    <t>2027</t>
  </si>
  <si>
    <t>Развитие промышленности, транспорта и связи Брянской области</t>
  </si>
  <si>
    <t>37</t>
  </si>
  <si>
    <t>Региональный проект "Развитие международного аэропорта "Брянск"</t>
  </si>
  <si>
    <t>Транспорт</t>
  </si>
  <si>
    <t>Реализация инвестиционных проектов, одобренных в соответствии с постановлением Правительства Российской Федерации от 19 октября 2020 года № 1704 (строительство и реконструкция аэропортовой инфраструктуры)</t>
  </si>
  <si>
    <t>10202</t>
  </si>
  <si>
    <t>Реконструкция аэропортового комплекса (г. Брянск)</t>
  </si>
  <si>
    <t>Тысяча квадратных метров</t>
  </si>
  <si>
    <t>Единица</t>
  </si>
  <si>
    <t>Наименование государственного заказчика; объекта</t>
  </si>
  <si>
    <t>ТСЭ</t>
  </si>
  <si>
    <t>СЭ</t>
  </si>
  <si>
    <t>Государственный заказчик: государственное бюджетное учреждение культуры "Брянский государственный краеведческий музей"</t>
  </si>
  <si>
    <t>Государственный заказчик: государственное казённое учреждение "Управление автомобильных дорог Брянской области"</t>
  </si>
  <si>
    <t>Областной центр лыжного спорта в г. Брянске (2 этап)</t>
  </si>
  <si>
    <t>Перечень 
объектов бюджетных инвестиций государственной собственности региональной адресной инвестиционной программы на 2024 - 2026 годы</t>
  </si>
  <si>
    <t>800</t>
  </si>
  <si>
    <t>35</t>
  </si>
  <si>
    <t>200</t>
  </si>
  <si>
    <t>223,93</t>
  </si>
  <si>
    <t>24</t>
  </si>
  <si>
    <t>45</t>
  </si>
  <si>
    <t>110</t>
  </si>
  <si>
    <t>1529,4</t>
  </si>
  <si>
    <t>Реконструкция автомобильной дороги Сельцо-Бетово на участке км 0+000 - км 3+153 в Брянском районе Брянской области</t>
  </si>
  <si>
    <t>Квадратный метр</t>
  </si>
  <si>
    <t>40000</t>
  </si>
  <si>
    <t>Реконструкция автомобильной дороги  "Украина"-Борщово в Навлинском  районе Брянской области</t>
  </si>
  <si>
    <t>3,863</t>
  </si>
  <si>
    <t>Посещение в год</t>
  </si>
  <si>
    <t>А3650</t>
  </si>
  <si>
    <t>А1390</t>
  </si>
  <si>
    <t>1И010</t>
  </si>
  <si>
    <t>Пристройка ГБУЗ "Юдиновский реабилитационный центр" по адресу: Брянская область, Погарский район, с. Юдиново, ул. Набережная, д. 1А</t>
  </si>
  <si>
    <t>Строительство (реконструкция) медицинских учреждений</t>
  </si>
  <si>
    <t>Поликлиника ГАУЗ "Брянская городская поликлиника № 4" на 800 посещений в смену в Советском районе г. Брянска</t>
  </si>
  <si>
    <t>Региональный проект "Развитие инфраструктуры сферы здравоохранения"</t>
  </si>
  <si>
    <t>Лечебный корпус городской больницы №4 по ул. Бежицкой в Советском районе г. Брянска</t>
  </si>
  <si>
    <t>Коек</t>
  </si>
  <si>
    <t>48.00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</si>
  <si>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 (Брянская область)"</t>
  </si>
  <si>
    <t>N4</t>
  </si>
  <si>
    <t>Новое строительство или реконструкция детских больниц (корпусов)</t>
  </si>
  <si>
    <t>Хирургический корпус ГБУЗ "Брянская областная детская больница" по адресу: г. Брянск, пр. Станке Димитрова, д. 100</t>
  </si>
  <si>
    <t>А2460</t>
  </si>
  <si>
    <t>Газификация ФАП н.п.Борщово Навлинского района Брянской области</t>
  </si>
  <si>
    <t>Здание для мировых судей судебных участков № 52-53 Стародубского судебного района Брянской области</t>
  </si>
  <si>
    <t>Строительство автомобильной дороги ст. Чернетово - м-н Первомайский г. Сельцо в Брянском районе Брянской области. 1 этап</t>
  </si>
  <si>
    <t>Аэровокзальный комплекс Международный аэропорт "Брянск" (I этап. Объекты инженерной инфраструктуры)</t>
  </si>
  <si>
    <t>Аэровокзальный комплекс Международный аэропорт "Брянск"</t>
  </si>
  <si>
    <t>Здание для мирового судьи судебного участка № 54 Суземского судебного района Брянской области</t>
  </si>
  <si>
    <t>Пищеблок ГБУЗ "Сельцовская городская больница", г.Сельцо</t>
  </si>
  <si>
    <t>E2</t>
  </si>
  <si>
    <t>Региональный проект "Успех каждого ребенка (Брянская область)"</t>
  </si>
  <si>
    <t>Вскрытий в год</t>
  </si>
  <si>
    <t>800.00</t>
  </si>
  <si>
    <t>Строительство здания ГАУК «Брянский областной театр юного зрителя"</t>
  </si>
  <si>
    <t>468</t>
  </si>
  <si>
    <t>Административно-морфологический корпус ГБУЗ "Брянское областное бюро судебно-медицинской экспертизы"</t>
  </si>
  <si>
    <t>Газификация фельдшерско-акушерского пункта н.п. Пруска Климовского района Брянской области</t>
  </si>
  <si>
    <t>Газификация фельдшерско-акушерского пункта н.п. Глаженка Брянского района Брянской области</t>
  </si>
  <si>
    <t>Областная инфекционная больница с центром профилактики и борьбы со СПИД ГБУЗ "Брянская областная инфекционная больница" на 120 коек и 200 посещений в смену</t>
  </si>
  <si>
    <t>120</t>
  </si>
  <si>
    <t>Фельдшерско-акушерский пункт в микрорайоне Первомайский г. Сельцо Брянской области</t>
  </si>
  <si>
    <t>Приложение 1
к постановлению Правительства Брянской области
от   28 октября 2024 г.  №  513-п       
"Утвержден постановлением Правительства Брянской области от 7 декабря 2023 года № 631-п  
(приложение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</si>
</sst>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9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 wrapText="1"/>
    </xf>
    <xf numFmtId="4" fontId="7" fillId="0" borderId="0" xfId="0" applyNumberFormat="1" applyFont="1" applyFill="1" applyAlignment="1">
      <alignment vertical="top" wrapText="1"/>
    </xf>
    <xf numFmtId="4" fontId="8" fillId="2" borderId="0" xfId="0" applyNumberFormat="1" applyFont="1" applyFill="1" applyAlignment="1">
      <alignment vertical="top" wrapText="1"/>
    </xf>
    <xf numFmtId="4" fontId="10" fillId="2" borderId="0" xfId="0" applyNumberFormat="1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4" fontId="10" fillId="3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49" fontId="0" fillId="2" borderId="0" xfId="0" applyNumberFormat="1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 wrapText="1"/>
    </xf>
    <xf numFmtId="0" fontId="3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8"/>
  <sheetViews>
    <sheetView tabSelected="1" view="pageBreakPreview" zoomScale="80" zoomScaleNormal="100" zoomScaleSheetLayoutView="80" workbookViewId="0">
      <selection activeCell="M4" sqref="M4"/>
    </sheetView>
  </sheetViews>
  <sheetFormatPr defaultRowHeight="15" x14ac:dyDescent="0.2"/>
  <cols>
    <col min="1" max="1" width="49" style="25" customWidth="1"/>
    <col min="2" max="2" width="5.6640625" style="25" customWidth="1"/>
    <col min="3" max="3" width="8.5" style="25" customWidth="1"/>
    <col min="4" max="4" width="6.33203125" style="25" customWidth="1"/>
    <col min="5" max="5" width="7.83203125" style="25" bestFit="1" customWidth="1"/>
    <col min="6" max="6" width="5.1640625" style="25" customWidth="1"/>
    <col min="7" max="7" width="4.1640625" style="25" customWidth="1"/>
    <col min="8" max="8" width="9.1640625" style="25" bestFit="1" customWidth="1"/>
    <col min="9" max="9" width="7.1640625" style="25" customWidth="1"/>
    <col min="10" max="10" width="14.33203125" style="25" customWidth="1"/>
    <col min="11" max="11" width="12.1640625" style="26" customWidth="1"/>
    <col min="12" max="12" width="9.33203125" style="25" customWidth="1"/>
    <col min="13" max="15" width="21.83203125" style="25" bestFit="1" customWidth="1"/>
    <col min="16" max="18" width="22" style="16" customWidth="1"/>
  </cols>
  <sheetData>
    <row r="1" spans="1:18" ht="111.75" customHeight="1" x14ac:dyDescent="0.2">
      <c r="A1" s="27" t="s">
        <v>0</v>
      </c>
      <c r="B1" s="27" t="s">
        <v>0</v>
      </c>
      <c r="C1" s="27" t="s">
        <v>0</v>
      </c>
      <c r="D1" s="27" t="s">
        <v>0</v>
      </c>
      <c r="E1" s="27" t="s">
        <v>0</v>
      </c>
      <c r="F1" s="27" t="s">
        <v>0</v>
      </c>
      <c r="G1" s="28" t="s">
        <v>0</v>
      </c>
      <c r="H1" s="28" t="s">
        <v>0</v>
      </c>
      <c r="I1" s="28" t="s">
        <v>0</v>
      </c>
      <c r="J1" s="29"/>
      <c r="K1" s="30"/>
      <c r="L1" s="29"/>
      <c r="M1" s="35" t="s">
        <v>190</v>
      </c>
      <c r="N1" s="35"/>
      <c r="O1" s="35"/>
    </row>
    <row r="2" spans="1:18" ht="30.75" customHeight="1" x14ac:dyDescent="0.2">
      <c r="A2" s="33" t="s">
        <v>141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8" ht="15" customHeight="1" x14ac:dyDescent="0.2">
      <c r="A3" s="34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8" ht="42.6" customHeight="1" x14ac:dyDescent="0.2">
      <c r="A4" s="1" t="s">
        <v>135</v>
      </c>
      <c r="B4" s="1" t="s">
        <v>2</v>
      </c>
      <c r="C4" s="1" t="s">
        <v>136</v>
      </c>
      <c r="D4" s="1" t="s">
        <v>137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2" t="s">
        <v>8</v>
      </c>
      <c r="K4" s="2" t="s">
        <v>9</v>
      </c>
      <c r="L4" s="2" t="s">
        <v>10</v>
      </c>
      <c r="M4" s="1" t="s">
        <v>11</v>
      </c>
      <c r="N4" s="1" t="s">
        <v>12</v>
      </c>
      <c r="O4" s="1" t="s">
        <v>13</v>
      </c>
    </row>
    <row r="5" spans="1:18" ht="14.45" customHeight="1" x14ac:dyDescent="0.2">
      <c r="A5" s="31" t="s">
        <v>14</v>
      </c>
      <c r="B5" s="31" t="s">
        <v>15</v>
      </c>
      <c r="C5" s="31" t="s">
        <v>16</v>
      </c>
      <c r="D5" s="31" t="s">
        <v>17</v>
      </c>
      <c r="E5" s="31" t="s">
        <v>18</v>
      </c>
      <c r="F5" s="31" t="s">
        <v>19</v>
      </c>
      <c r="G5" s="31" t="s">
        <v>20</v>
      </c>
      <c r="H5" s="31" t="s">
        <v>21</v>
      </c>
      <c r="I5" s="31" t="s">
        <v>22</v>
      </c>
      <c r="J5" s="31">
        <v>10</v>
      </c>
      <c r="K5" s="32">
        <v>11</v>
      </c>
      <c r="L5" s="31">
        <v>12</v>
      </c>
      <c r="M5" s="31">
        <v>13</v>
      </c>
      <c r="N5" s="31">
        <v>14</v>
      </c>
      <c r="O5" s="31">
        <v>15</v>
      </c>
    </row>
    <row r="6" spans="1:18" s="6" customFormat="1" ht="15.75" x14ac:dyDescent="0.2">
      <c r="A6" s="3" t="s">
        <v>27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4" t="s">
        <v>0</v>
      </c>
      <c r="I6" s="4" t="s">
        <v>0</v>
      </c>
      <c r="J6" s="4" t="s">
        <v>0</v>
      </c>
      <c r="K6" s="1" t="s">
        <v>0</v>
      </c>
      <c r="L6" s="4" t="s">
        <v>0</v>
      </c>
      <c r="M6" s="5">
        <f>M7+M21+M67+M83+M99+M125+M138</f>
        <v>2748783271.7399998</v>
      </c>
      <c r="N6" s="5">
        <f>N7+N21+N67+N83+N99+N125+N138</f>
        <v>1191000000</v>
      </c>
      <c r="O6" s="5">
        <f>O7+O21+O67+O83+O99+O125+O138</f>
        <v>1064000000</v>
      </c>
      <c r="P6" s="17" t="e">
        <f>M6+#REF!</f>
        <v>#REF!</v>
      </c>
      <c r="Q6" s="17" t="e">
        <f>N6+#REF!</f>
        <v>#REF!</v>
      </c>
      <c r="R6" s="17" t="e">
        <f>O6+#REF!</f>
        <v>#REF!</v>
      </c>
    </row>
    <row r="7" spans="1:18" s="6" customFormat="1" ht="141.75" x14ac:dyDescent="0.2">
      <c r="A7" s="3" t="s">
        <v>28</v>
      </c>
      <c r="B7" s="7" t="s">
        <v>29</v>
      </c>
      <c r="C7" s="7" t="s">
        <v>0</v>
      </c>
      <c r="D7" s="7" t="s">
        <v>0</v>
      </c>
      <c r="E7" s="7" t="s">
        <v>0</v>
      </c>
      <c r="F7" s="7" t="s">
        <v>0</v>
      </c>
      <c r="G7" s="7" t="s">
        <v>0</v>
      </c>
      <c r="H7" s="8" t="s">
        <v>0</v>
      </c>
      <c r="I7" s="8" t="s">
        <v>0</v>
      </c>
      <c r="J7" s="8" t="s">
        <v>0</v>
      </c>
      <c r="K7" s="13" t="s">
        <v>0</v>
      </c>
      <c r="L7" s="8" t="s">
        <v>0</v>
      </c>
      <c r="M7" s="5">
        <f t="shared" ref="M7:M13" si="0">M8</f>
        <v>8956897.9899999984</v>
      </c>
      <c r="N7" s="5">
        <f t="shared" ref="N7:O13" si="1">N8</f>
        <v>1000000</v>
      </c>
      <c r="O7" s="5">
        <f t="shared" si="1"/>
        <v>0</v>
      </c>
      <c r="P7" s="17"/>
      <c r="Q7" s="17"/>
      <c r="R7" s="17"/>
    </row>
    <row r="8" spans="1:18" s="6" customFormat="1" ht="31.5" x14ac:dyDescent="0.2">
      <c r="A8" s="3" t="s">
        <v>30</v>
      </c>
      <c r="B8" s="7" t="s">
        <v>29</v>
      </c>
      <c r="C8" s="7" t="s">
        <v>15</v>
      </c>
      <c r="D8" s="7" t="s">
        <v>29</v>
      </c>
      <c r="E8" s="7" t="s">
        <v>0</v>
      </c>
      <c r="F8" s="7" t="s">
        <v>0</v>
      </c>
      <c r="G8" s="7" t="s">
        <v>0</v>
      </c>
      <c r="H8" s="8" t="s">
        <v>0</v>
      </c>
      <c r="I8" s="8" t="s">
        <v>0</v>
      </c>
      <c r="J8" s="8" t="s">
        <v>0</v>
      </c>
      <c r="K8" s="13" t="s">
        <v>0</v>
      </c>
      <c r="L8" s="8" t="s">
        <v>0</v>
      </c>
      <c r="M8" s="5">
        <f t="shared" si="0"/>
        <v>8956897.9899999984</v>
      </c>
      <c r="N8" s="5">
        <f t="shared" si="1"/>
        <v>1000000</v>
      </c>
      <c r="O8" s="5">
        <f t="shared" si="1"/>
        <v>0</v>
      </c>
      <c r="P8" s="17"/>
      <c r="Q8" s="17"/>
      <c r="R8" s="17"/>
    </row>
    <row r="9" spans="1:18" s="6" customFormat="1" ht="31.5" x14ac:dyDescent="0.2">
      <c r="A9" s="3" t="s">
        <v>31</v>
      </c>
      <c r="B9" s="7" t="s">
        <v>29</v>
      </c>
      <c r="C9" s="7" t="s">
        <v>15</v>
      </c>
      <c r="D9" s="7" t="s">
        <v>29</v>
      </c>
      <c r="E9" s="7" t="s">
        <v>32</v>
      </c>
      <c r="F9" s="7" t="s">
        <v>0</v>
      </c>
      <c r="G9" s="7" t="s">
        <v>0</v>
      </c>
      <c r="H9" s="8" t="s">
        <v>0</v>
      </c>
      <c r="I9" s="8" t="s">
        <v>0</v>
      </c>
      <c r="J9" s="8" t="s">
        <v>0</v>
      </c>
      <c r="K9" s="13" t="s">
        <v>0</v>
      </c>
      <c r="L9" s="8" t="s">
        <v>0</v>
      </c>
      <c r="M9" s="5">
        <f t="shared" si="0"/>
        <v>8956897.9899999984</v>
      </c>
      <c r="N9" s="5">
        <f t="shared" si="1"/>
        <v>1000000</v>
      </c>
      <c r="O9" s="5">
        <f t="shared" si="1"/>
        <v>0</v>
      </c>
      <c r="P9" s="17"/>
      <c r="Q9" s="17"/>
      <c r="R9" s="17"/>
    </row>
    <row r="10" spans="1:18" s="6" customFormat="1" ht="78.75" x14ac:dyDescent="0.2">
      <c r="A10" s="3" t="s">
        <v>46</v>
      </c>
      <c r="B10" s="7" t="s">
        <v>29</v>
      </c>
      <c r="C10" s="7" t="s">
        <v>15</v>
      </c>
      <c r="D10" s="7" t="s">
        <v>29</v>
      </c>
      <c r="E10" s="7" t="s">
        <v>32</v>
      </c>
      <c r="F10" s="7"/>
      <c r="G10" s="7"/>
      <c r="H10" s="8"/>
      <c r="I10" s="8"/>
      <c r="J10" s="8"/>
      <c r="K10" s="13"/>
      <c r="L10" s="8"/>
      <c r="M10" s="5">
        <f t="shared" si="0"/>
        <v>8956897.9899999984</v>
      </c>
      <c r="N10" s="5">
        <f t="shared" si="1"/>
        <v>1000000</v>
      </c>
      <c r="O10" s="5">
        <f t="shared" si="1"/>
        <v>0</v>
      </c>
      <c r="P10" s="17"/>
      <c r="Q10" s="17"/>
      <c r="R10" s="17"/>
    </row>
    <row r="11" spans="1:18" s="6" customFormat="1" ht="15.75" x14ac:dyDescent="0.2">
      <c r="A11" s="9" t="s">
        <v>33</v>
      </c>
      <c r="B11" s="7" t="s">
        <v>29</v>
      </c>
      <c r="C11" s="7" t="s">
        <v>15</v>
      </c>
      <c r="D11" s="7" t="s">
        <v>29</v>
      </c>
      <c r="E11" s="7" t="s">
        <v>32</v>
      </c>
      <c r="F11" s="7" t="s">
        <v>34</v>
      </c>
      <c r="G11" s="7" t="s">
        <v>0</v>
      </c>
      <c r="H11" s="7" t="s">
        <v>0</v>
      </c>
      <c r="I11" s="7" t="s">
        <v>0</v>
      </c>
      <c r="J11" s="7" t="s">
        <v>0</v>
      </c>
      <c r="K11" s="14" t="s">
        <v>0</v>
      </c>
      <c r="L11" s="7" t="s">
        <v>0</v>
      </c>
      <c r="M11" s="5">
        <f t="shared" si="0"/>
        <v>8956897.9899999984</v>
      </c>
      <c r="N11" s="5">
        <f t="shared" si="1"/>
        <v>1000000</v>
      </c>
      <c r="O11" s="5">
        <f t="shared" si="1"/>
        <v>0</v>
      </c>
      <c r="P11" s="17"/>
      <c r="Q11" s="17"/>
      <c r="R11" s="17"/>
    </row>
    <row r="12" spans="1:18" s="6" customFormat="1" ht="15.75" x14ac:dyDescent="0.2">
      <c r="A12" s="9" t="s">
        <v>35</v>
      </c>
      <c r="B12" s="7" t="s">
        <v>29</v>
      </c>
      <c r="C12" s="7" t="s">
        <v>15</v>
      </c>
      <c r="D12" s="7" t="s">
        <v>29</v>
      </c>
      <c r="E12" s="7" t="s">
        <v>32</v>
      </c>
      <c r="F12" s="7" t="s">
        <v>34</v>
      </c>
      <c r="G12" s="7" t="s">
        <v>36</v>
      </c>
      <c r="H12" s="7" t="s">
        <v>0</v>
      </c>
      <c r="I12" s="7" t="s">
        <v>0</v>
      </c>
      <c r="J12" s="7" t="s">
        <v>0</v>
      </c>
      <c r="K12" s="14" t="s">
        <v>0</v>
      </c>
      <c r="L12" s="7" t="s">
        <v>0</v>
      </c>
      <c r="M12" s="5">
        <f t="shared" si="0"/>
        <v>8956897.9899999984</v>
      </c>
      <c r="N12" s="5">
        <f t="shared" si="1"/>
        <v>1000000</v>
      </c>
      <c r="O12" s="5">
        <f t="shared" si="1"/>
        <v>0</v>
      </c>
      <c r="P12" s="17"/>
      <c r="Q12" s="17"/>
      <c r="R12" s="17"/>
    </row>
    <row r="13" spans="1:18" s="6" customFormat="1" ht="31.5" x14ac:dyDescent="0.2">
      <c r="A13" s="3" t="s">
        <v>37</v>
      </c>
      <c r="B13" s="7" t="s">
        <v>29</v>
      </c>
      <c r="C13" s="7" t="s">
        <v>15</v>
      </c>
      <c r="D13" s="7" t="s">
        <v>29</v>
      </c>
      <c r="E13" s="7" t="s">
        <v>32</v>
      </c>
      <c r="F13" s="7" t="s">
        <v>34</v>
      </c>
      <c r="G13" s="7" t="s">
        <v>36</v>
      </c>
      <c r="H13" s="7" t="s">
        <v>38</v>
      </c>
      <c r="I13" s="8" t="s">
        <v>0</v>
      </c>
      <c r="J13" s="8" t="s">
        <v>0</v>
      </c>
      <c r="K13" s="13" t="s">
        <v>0</v>
      </c>
      <c r="L13" s="8" t="s">
        <v>0</v>
      </c>
      <c r="M13" s="5">
        <f t="shared" si="0"/>
        <v>8956897.9899999984</v>
      </c>
      <c r="N13" s="5">
        <f t="shared" si="1"/>
        <v>1000000</v>
      </c>
      <c r="O13" s="5">
        <f t="shared" si="1"/>
        <v>0</v>
      </c>
      <c r="P13" s="17"/>
      <c r="Q13" s="17"/>
      <c r="R13" s="17"/>
    </row>
    <row r="14" spans="1:18" s="6" customFormat="1" ht="63" x14ac:dyDescent="0.2">
      <c r="A14" s="3" t="s">
        <v>39</v>
      </c>
      <c r="B14" s="7" t="s">
        <v>29</v>
      </c>
      <c r="C14" s="7" t="s">
        <v>15</v>
      </c>
      <c r="D14" s="7" t="s">
        <v>29</v>
      </c>
      <c r="E14" s="7" t="s">
        <v>32</v>
      </c>
      <c r="F14" s="7" t="s">
        <v>34</v>
      </c>
      <c r="G14" s="7" t="s">
        <v>36</v>
      </c>
      <c r="H14" s="7" t="s">
        <v>38</v>
      </c>
      <c r="I14" s="7" t="s">
        <v>40</v>
      </c>
      <c r="J14" s="7" t="s">
        <v>0</v>
      </c>
      <c r="K14" s="14" t="s">
        <v>0</v>
      </c>
      <c r="L14" s="7" t="s">
        <v>0</v>
      </c>
      <c r="M14" s="5">
        <f>M15+M16+M17+M18+M19+M20</f>
        <v>8956897.9899999984</v>
      </c>
      <c r="N14" s="5">
        <f t="shared" ref="N14:O14" si="2">N15+N16+N17+N18+N19+N20</f>
        <v>1000000</v>
      </c>
      <c r="O14" s="5">
        <f t="shared" si="2"/>
        <v>0</v>
      </c>
      <c r="P14" s="17"/>
      <c r="Q14" s="17"/>
      <c r="R14" s="17"/>
    </row>
    <row r="15" spans="1:18" s="6" customFormat="1" ht="47.25" x14ac:dyDescent="0.2">
      <c r="A15" s="10" t="s">
        <v>41</v>
      </c>
      <c r="B15" s="4" t="s">
        <v>29</v>
      </c>
      <c r="C15" s="4" t="s">
        <v>15</v>
      </c>
      <c r="D15" s="4" t="s">
        <v>29</v>
      </c>
      <c r="E15" s="4" t="s">
        <v>32</v>
      </c>
      <c r="F15" s="4" t="s">
        <v>34</v>
      </c>
      <c r="G15" s="4" t="s">
        <v>36</v>
      </c>
      <c r="H15" s="4" t="s">
        <v>38</v>
      </c>
      <c r="I15" s="4" t="s">
        <v>40</v>
      </c>
      <c r="J15" s="11" t="s">
        <v>42</v>
      </c>
      <c r="K15" s="2" t="s">
        <v>145</v>
      </c>
      <c r="L15" s="11">
        <v>2027</v>
      </c>
      <c r="M15" s="12">
        <v>0</v>
      </c>
      <c r="N15" s="12">
        <v>500000</v>
      </c>
      <c r="O15" s="12">
        <v>0</v>
      </c>
      <c r="P15" s="17"/>
      <c r="Q15" s="17"/>
      <c r="R15" s="17"/>
    </row>
    <row r="16" spans="1:18" s="6" customFormat="1" ht="47.25" x14ac:dyDescent="0.2">
      <c r="A16" s="10" t="s">
        <v>44</v>
      </c>
      <c r="B16" s="4" t="s">
        <v>29</v>
      </c>
      <c r="C16" s="4" t="s">
        <v>15</v>
      </c>
      <c r="D16" s="4" t="s">
        <v>29</v>
      </c>
      <c r="E16" s="4" t="s">
        <v>32</v>
      </c>
      <c r="F16" s="4" t="s">
        <v>34</v>
      </c>
      <c r="G16" s="4" t="s">
        <v>36</v>
      </c>
      <c r="H16" s="4" t="s">
        <v>38</v>
      </c>
      <c r="I16" s="4" t="s">
        <v>40</v>
      </c>
      <c r="J16" s="11" t="s">
        <v>42</v>
      </c>
      <c r="K16" s="2" t="s">
        <v>145</v>
      </c>
      <c r="L16" s="11">
        <v>2027</v>
      </c>
      <c r="M16" s="12">
        <v>500000</v>
      </c>
      <c r="N16" s="12">
        <v>0</v>
      </c>
      <c r="O16" s="12">
        <v>0</v>
      </c>
      <c r="P16" s="17"/>
      <c r="Q16" s="17"/>
      <c r="R16" s="17"/>
    </row>
    <row r="17" spans="1:18" s="6" customFormat="1" ht="47.25" x14ac:dyDescent="0.2">
      <c r="A17" s="10" t="s">
        <v>47</v>
      </c>
      <c r="B17" s="4" t="s">
        <v>29</v>
      </c>
      <c r="C17" s="4" t="s">
        <v>15</v>
      </c>
      <c r="D17" s="4" t="s">
        <v>29</v>
      </c>
      <c r="E17" s="4" t="s">
        <v>32</v>
      </c>
      <c r="F17" s="4" t="s">
        <v>34</v>
      </c>
      <c r="G17" s="4" t="s">
        <v>36</v>
      </c>
      <c r="H17" s="4" t="s">
        <v>38</v>
      </c>
      <c r="I17" s="4" t="s">
        <v>40</v>
      </c>
      <c r="J17" s="11" t="s">
        <v>42</v>
      </c>
      <c r="K17" s="2" t="s">
        <v>145</v>
      </c>
      <c r="L17" s="11">
        <v>2027</v>
      </c>
      <c r="M17" s="12">
        <v>0</v>
      </c>
      <c r="N17" s="12">
        <v>500000</v>
      </c>
      <c r="O17" s="12">
        <v>0</v>
      </c>
      <c r="P17" s="17"/>
      <c r="Q17" s="17"/>
      <c r="R17" s="17"/>
    </row>
    <row r="18" spans="1:18" s="6" customFormat="1" ht="47.25" x14ac:dyDescent="0.2">
      <c r="A18" s="10" t="s">
        <v>48</v>
      </c>
      <c r="B18" s="4" t="s">
        <v>29</v>
      </c>
      <c r="C18" s="4" t="s">
        <v>15</v>
      </c>
      <c r="D18" s="4" t="s">
        <v>29</v>
      </c>
      <c r="E18" s="4" t="s">
        <v>32</v>
      </c>
      <c r="F18" s="4" t="s">
        <v>34</v>
      </c>
      <c r="G18" s="4" t="s">
        <v>36</v>
      </c>
      <c r="H18" s="4" t="s">
        <v>38</v>
      </c>
      <c r="I18" s="4" t="s">
        <v>40</v>
      </c>
      <c r="J18" s="11" t="s">
        <v>42</v>
      </c>
      <c r="K18" s="2" t="s">
        <v>145</v>
      </c>
      <c r="L18" s="11">
        <v>2027</v>
      </c>
      <c r="M18" s="12">
        <v>500000</v>
      </c>
      <c r="N18" s="12">
        <v>0</v>
      </c>
      <c r="O18" s="12">
        <v>0</v>
      </c>
      <c r="P18" s="17"/>
      <c r="Q18" s="17"/>
      <c r="R18" s="17"/>
    </row>
    <row r="19" spans="1:18" s="22" customFormat="1" ht="47.25" x14ac:dyDescent="0.2">
      <c r="A19" s="10" t="s">
        <v>172</v>
      </c>
      <c r="B19" s="4" t="s">
        <v>29</v>
      </c>
      <c r="C19" s="4" t="s">
        <v>15</v>
      </c>
      <c r="D19" s="4" t="s">
        <v>29</v>
      </c>
      <c r="E19" s="4" t="s">
        <v>32</v>
      </c>
      <c r="F19" s="4" t="s">
        <v>34</v>
      </c>
      <c r="G19" s="4" t="s">
        <v>36</v>
      </c>
      <c r="H19" s="4" t="s">
        <v>38</v>
      </c>
      <c r="I19" s="4" t="s">
        <v>40</v>
      </c>
      <c r="J19" s="11" t="s">
        <v>42</v>
      </c>
      <c r="K19" s="2">
        <v>320</v>
      </c>
      <c r="L19" s="11">
        <v>2024</v>
      </c>
      <c r="M19" s="12">
        <f>3759483.69+2689682-11882.83</f>
        <v>6437282.8599999994</v>
      </c>
      <c r="N19" s="12">
        <v>0</v>
      </c>
      <c r="O19" s="12">
        <v>0</v>
      </c>
      <c r="P19" s="21"/>
      <c r="Q19" s="21"/>
      <c r="R19" s="21"/>
    </row>
    <row r="20" spans="1:18" s="22" customFormat="1" ht="47.25" x14ac:dyDescent="0.2">
      <c r="A20" s="10" t="s">
        <v>176</v>
      </c>
      <c r="B20" s="4" t="s">
        <v>29</v>
      </c>
      <c r="C20" s="4" t="s">
        <v>15</v>
      </c>
      <c r="D20" s="4" t="s">
        <v>29</v>
      </c>
      <c r="E20" s="4" t="s">
        <v>32</v>
      </c>
      <c r="F20" s="4" t="s">
        <v>34</v>
      </c>
      <c r="G20" s="4" t="s">
        <v>36</v>
      </c>
      <c r="H20" s="4" t="s">
        <v>38</v>
      </c>
      <c r="I20" s="4" t="s">
        <v>40</v>
      </c>
      <c r="J20" s="11" t="s">
        <v>42</v>
      </c>
      <c r="K20" s="2" t="s">
        <v>145</v>
      </c>
      <c r="L20" s="11">
        <v>2024</v>
      </c>
      <c r="M20" s="12">
        <f>2236292.55-716677.42</f>
        <v>1519615.13</v>
      </c>
      <c r="N20" s="12">
        <v>0</v>
      </c>
      <c r="O20" s="12">
        <v>0</v>
      </c>
      <c r="P20" s="21"/>
      <c r="Q20" s="21"/>
      <c r="R20" s="21"/>
    </row>
    <row r="21" spans="1:18" s="6" customFormat="1" ht="31.5" x14ac:dyDescent="0.2">
      <c r="A21" s="3" t="s">
        <v>51</v>
      </c>
      <c r="B21" s="7" t="s">
        <v>24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8" t="s">
        <v>0</v>
      </c>
      <c r="I21" s="8" t="s">
        <v>0</v>
      </c>
      <c r="J21" s="8" t="s">
        <v>0</v>
      </c>
      <c r="K21" s="13" t="s">
        <v>0</v>
      </c>
      <c r="L21" s="8" t="s">
        <v>0</v>
      </c>
      <c r="M21" s="5">
        <f>M22+M38+M51+M30</f>
        <v>1095139981.8099999</v>
      </c>
      <c r="N21" s="5">
        <f>N22+N38+N51+N30</f>
        <v>1190000000</v>
      </c>
      <c r="O21" s="5">
        <f>O22+O38+O51+O30</f>
        <v>1002000000</v>
      </c>
      <c r="P21" s="17" t="e">
        <f>M21+#REF!</f>
        <v>#REF!</v>
      </c>
      <c r="Q21" s="17" t="e">
        <f>N21+#REF!</f>
        <v>#REF!</v>
      </c>
      <c r="R21" s="17" t="e">
        <f>O21+#REF!</f>
        <v>#REF!</v>
      </c>
    </row>
    <row r="22" spans="1:18" s="6" customFormat="1" ht="47.25" x14ac:dyDescent="0.2">
      <c r="A22" s="3" t="s">
        <v>52</v>
      </c>
      <c r="B22" s="7" t="s">
        <v>24</v>
      </c>
      <c r="C22" s="7" t="s">
        <v>14</v>
      </c>
      <c r="D22" s="7" t="s">
        <v>53</v>
      </c>
      <c r="E22" s="7" t="s">
        <v>0</v>
      </c>
      <c r="F22" s="7" t="s">
        <v>0</v>
      </c>
      <c r="G22" s="7" t="s">
        <v>0</v>
      </c>
      <c r="H22" s="8" t="s">
        <v>0</v>
      </c>
      <c r="I22" s="8" t="s">
        <v>0</v>
      </c>
      <c r="J22" s="8" t="s">
        <v>0</v>
      </c>
      <c r="K22" s="13" t="s">
        <v>0</v>
      </c>
      <c r="L22" s="8" t="s">
        <v>0</v>
      </c>
      <c r="M22" s="5">
        <f t="shared" ref="M22:M28" si="3">M23</f>
        <v>0</v>
      </c>
      <c r="N22" s="5">
        <f t="shared" ref="N22:O28" si="4">N23</f>
        <v>0</v>
      </c>
      <c r="O22" s="5">
        <f t="shared" si="4"/>
        <v>2000000</v>
      </c>
      <c r="P22" s="17"/>
      <c r="Q22" s="17"/>
      <c r="R22" s="17"/>
    </row>
    <row r="23" spans="1:18" s="6" customFormat="1" ht="31.5" x14ac:dyDescent="0.2">
      <c r="A23" s="3" t="s">
        <v>31</v>
      </c>
      <c r="B23" s="7" t="s">
        <v>24</v>
      </c>
      <c r="C23" s="7" t="s">
        <v>14</v>
      </c>
      <c r="D23" s="7" t="s">
        <v>53</v>
      </c>
      <c r="E23" s="7" t="s">
        <v>32</v>
      </c>
      <c r="F23" s="7" t="s">
        <v>0</v>
      </c>
      <c r="G23" s="7" t="s">
        <v>0</v>
      </c>
      <c r="H23" s="8" t="s">
        <v>0</v>
      </c>
      <c r="I23" s="8" t="s">
        <v>0</v>
      </c>
      <c r="J23" s="8" t="s">
        <v>0</v>
      </c>
      <c r="K23" s="13" t="s">
        <v>0</v>
      </c>
      <c r="L23" s="8" t="s">
        <v>0</v>
      </c>
      <c r="M23" s="5">
        <f t="shared" si="3"/>
        <v>0</v>
      </c>
      <c r="N23" s="5">
        <f t="shared" si="4"/>
        <v>0</v>
      </c>
      <c r="O23" s="5">
        <f t="shared" si="4"/>
        <v>2000000</v>
      </c>
      <c r="P23" s="17"/>
      <c r="Q23" s="17"/>
      <c r="R23" s="17"/>
    </row>
    <row r="24" spans="1:18" s="6" customFormat="1" ht="78.75" x14ac:dyDescent="0.2">
      <c r="A24" s="3" t="s">
        <v>46</v>
      </c>
      <c r="B24" s="7" t="s">
        <v>24</v>
      </c>
      <c r="C24" s="7" t="s">
        <v>14</v>
      </c>
      <c r="D24" s="7" t="s">
        <v>53</v>
      </c>
      <c r="E24" s="7" t="s">
        <v>32</v>
      </c>
      <c r="F24" s="7" t="s">
        <v>0</v>
      </c>
      <c r="G24" s="7" t="s">
        <v>0</v>
      </c>
      <c r="H24" s="8" t="s">
        <v>0</v>
      </c>
      <c r="I24" s="8" t="s">
        <v>0</v>
      </c>
      <c r="J24" s="8" t="s">
        <v>0</v>
      </c>
      <c r="K24" s="13" t="s">
        <v>0</v>
      </c>
      <c r="L24" s="8" t="s">
        <v>0</v>
      </c>
      <c r="M24" s="5">
        <f t="shared" si="3"/>
        <v>0</v>
      </c>
      <c r="N24" s="5">
        <f t="shared" si="4"/>
        <v>0</v>
      </c>
      <c r="O24" s="5">
        <f t="shared" si="4"/>
        <v>2000000</v>
      </c>
      <c r="P24" s="17"/>
      <c r="Q24" s="17"/>
      <c r="R24" s="17"/>
    </row>
    <row r="25" spans="1:18" s="6" customFormat="1" ht="15.75" x14ac:dyDescent="0.2">
      <c r="A25" s="9" t="s">
        <v>54</v>
      </c>
      <c r="B25" s="7" t="s">
        <v>24</v>
      </c>
      <c r="C25" s="7" t="s">
        <v>14</v>
      </c>
      <c r="D25" s="7" t="s">
        <v>53</v>
      </c>
      <c r="E25" s="7" t="s">
        <v>32</v>
      </c>
      <c r="F25" s="7" t="s">
        <v>55</v>
      </c>
      <c r="G25" s="7" t="s">
        <v>0</v>
      </c>
      <c r="H25" s="7" t="s">
        <v>0</v>
      </c>
      <c r="I25" s="7" t="s">
        <v>0</v>
      </c>
      <c r="J25" s="7" t="s">
        <v>0</v>
      </c>
      <c r="K25" s="14" t="s">
        <v>0</v>
      </c>
      <c r="L25" s="7" t="s">
        <v>0</v>
      </c>
      <c r="M25" s="5">
        <f t="shared" si="3"/>
        <v>0</v>
      </c>
      <c r="N25" s="5">
        <f t="shared" si="4"/>
        <v>0</v>
      </c>
      <c r="O25" s="5">
        <f t="shared" si="4"/>
        <v>2000000</v>
      </c>
      <c r="P25" s="17"/>
      <c r="Q25" s="17"/>
      <c r="R25" s="17"/>
    </row>
    <row r="26" spans="1:18" s="6" customFormat="1" ht="15.75" x14ac:dyDescent="0.2">
      <c r="A26" s="9" t="s">
        <v>56</v>
      </c>
      <c r="B26" s="7" t="s">
        <v>24</v>
      </c>
      <c r="C26" s="7" t="s">
        <v>14</v>
      </c>
      <c r="D26" s="7" t="s">
        <v>53</v>
      </c>
      <c r="E26" s="7" t="s">
        <v>32</v>
      </c>
      <c r="F26" s="7" t="s">
        <v>55</v>
      </c>
      <c r="G26" s="7" t="s">
        <v>34</v>
      </c>
      <c r="H26" s="7" t="s">
        <v>0</v>
      </c>
      <c r="I26" s="7" t="s">
        <v>0</v>
      </c>
      <c r="J26" s="7" t="s">
        <v>0</v>
      </c>
      <c r="K26" s="14" t="s">
        <v>0</v>
      </c>
      <c r="L26" s="7" t="s">
        <v>0</v>
      </c>
      <c r="M26" s="5">
        <f t="shared" si="3"/>
        <v>0</v>
      </c>
      <c r="N26" s="5">
        <f t="shared" si="4"/>
        <v>0</v>
      </c>
      <c r="O26" s="5">
        <f t="shared" si="4"/>
        <v>2000000</v>
      </c>
      <c r="P26" s="17"/>
      <c r="Q26" s="17"/>
      <c r="R26" s="17"/>
    </row>
    <row r="27" spans="1:18" s="6" customFormat="1" ht="63" x14ac:dyDescent="0.2">
      <c r="A27" s="3" t="s">
        <v>57</v>
      </c>
      <c r="B27" s="7" t="s">
        <v>24</v>
      </c>
      <c r="C27" s="7" t="s">
        <v>14</v>
      </c>
      <c r="D27" s="7" t="s">
        <v>53</v>
      </c>
      <c r="E27" s="7" t="s">
        <v>32</v>
      </c>
      <c r="F27" s="7" t="s">
        <v>55</v>
      </c>
      <c r="G27" s="7" t="s">
        <v>34</v>
      </c>
      <c r="H27" s="7" t="s">
        <v>158</v>
      </c>
      <c r="I27" s="8" t="s">
        <v>0</v>
      </c>
      <c r="J27" s="8" t="s">
        <v>0</v>
      </c>
      <c r="K27" s="13" t="s">
        <v>0</v>
      </c>
      <c r="L27" s="8" t="s">
        <v>0</v>
      </c>
      <c r="M27" s="5">
        <f t="shared" si="3"/>
        <v>0</v>
      </c>
      <c r="N27" s="5">
        <f t="shared" si="4"/>
        <v>0</v>
      </c>
      <c r="O27" s="5">
        <f t="shared" si="4"/>
        <v>2000000</v>
      </c>
      <c r="P27" s="17"/>
      <c r="Q27" s="17"/>
      <c r="R27" s="17"/>
    </row>
    <row r="28" spans="1:18" s="6" customFormat="1" ht="63" x14ac:dyDescent="0.2">
      <c r="A28" s="3" t="s">
        <v>39</v>
      </c>
      <c r="B28" s="7" t="s">
        <v>24</v>
      </c>
      <c r="C28" s="7" t="s">
        <v>14</v>
      </c>
      <c r="D28" s="7" t="s">
        <v>53</v>
      </c>
      <c r="E28" s="7" t="s">
        <v>32</v>
      </c>
      <c r="F28" s="7" t="s">
        <v>55</v>
      </c>
      <c r="G28" s="7" t="s">
        <v>34</v>
      </c>
      <c r="H28" s="7" t="s">
        <v>158</v>
      </c>
      <c r="I28" s="7" t="s">
        <v>40</v>
      </c>
      <c r="J28" s="7" t="s">
        <v>0</v>
      </c>
      <c r="K28" s="14" t="s">
        <v>0</v>
      </c>
      <c r="L28" s="7" t="s">
        <v>0</v>
      </c>
      <c r="M28" s="5">
        <f t="shared" si="3"/>
        <v>0</v>
      </c>
      <c r="N28" s="5">
        <f t="shared" si="4"/>
        <v>0</v>
      </c>
      <c r="O28" s="5">
        <f t="shared" si="4"/>
        <v>2000000</v>
      </c>
      <c r="P28" s="17"/>
      <c r="Q28" s="17"/>
      <c r="R28" s="17"/>
    </row>
    <row r="29" spans="1:18" s="6" customFormat="1" ht="78.75" x14ac:dyDescent="0.2">
      <c r="A29" s="10" t="s">
        <v>58</v>
      </c>
      <c r="B29" s="4" t="s">
        <v>24</v>
      </c>
      <c r="C29" s="4" t="s">
        <v>14</v>
      </c>
      <c r="D29" s="4" t="s">
        <v>53</v>
      </c>
      <c r="E29" s="4" t="s">
        <v>32</v>
      </c>
      <c r="F29" s="4" t="s">
        <v>55</v>
      </c>
      <c r="G29" s="4" t="s">
        <v>34</v>
      </c>
      <c r="H29" s="4" t="s">
        <v>158</v>
      </c>
      <c r="I29" s="4" t="s">
        <v>40</v>
      </c>
      <c r="J29" s="11" t="s">
        <v>59</v>
      </c>
      <c r="K29" s="2" t="s">
        <v>144</v>
      </c>
      <c r="L29" s="11">
        <v>2028</v>
      </c>
      <c r="M29" s="12">
        <v>0</v>
      </c>
      <c r="N29" s="12">
        <v>0</v>
      </c>
      <c r="O29" s="12">
        <v>2000000</v>
      </c>
      <c r="P29" s="17"/>
      <c r="Q29" s="17"/>
      <c r="R29" s="17"/>
    </row>
    <row r="30" spans="1:18" s="24" customFormat="1" ht="94.5" x14ac:dyDescent="0.2">
      <c r="A30" s="3" t="s">
        <v>166</v>
      </c>
      <c r="B30" s="7" t="s">
        <v>24</v>
      </c>
      <c r="C30" s="7" t="s">
        <v>14</v>
      </c>
      <c r="D30" s="7" t="s">
        <v>167</v>
      </c>
      <c r="E30" s="7" t="s">
        <v>0</v>
      </c>
      <c r="F30" s="7" t="s">
        <v>0</v>
      </c>
      <c r="G30" s="7" t="s">
        <v>0</v>
      </c>
      <c r="H30" s="7" t="s">
        <v>0</v>
      </c>
      <c r="I30" s="7" t="s">
        <v>0</v>
      </c>
      <c r="J30" s="19" t="s">
        <v>0</v>
      </c>
      <c r="K30" s="20" t="s">
        <v>0</v>
      </c>
      <c r="L30" s="19" t="s">
        <v>0</v>
      </c>
      <c r="M30" s="5">
        <f t="shared" ref="M30:M36" si="5">M31</f>
        <v>33838506.590000004</v>
      </c>
      <c r="N30" s="5">
        <f t="shared" ref="N30:O36" si="6">N31</f>
        <v>0</v>
      </c>
      <c r="O30" s="5">
        <f t="shared" si="6"/>
        <v>0</v>
      </c>
      <c r="P30" s="23"/>
      <c r="Q30" s="23"/>
      <c r="R30" s="23"/>
    </row>
    <row r="31" spans="1:18" s="24" customFormat="1" ht="31.5" x14ac:dyDescent="0.2">
      <c r="A31" s="3" t="s">
        <v>31</v>
      </c>
      <c r="B31" s="7" t="s">
        <v>24</v>
      </c>
      <c r="C31" s="7" t="s">
        <v>14</v>
      </c>
      <c r="D31" s="7" t="s">
        <v>167</v>
      </c>
      <c r="E31" s="7" t="s">
        <v>32</v>
      </c>
      <c r="F31" s="7" t="s">
        <v>0</v>
      </c>
      <c r="G31" s="7" t="s">
        <v>0</v>
      </c>
      <c r="H31" s="7" t="s">
        <v>0</v>
      </c>
      <c r="I31" s="7" t="s">
        <v>0</v>
      </c>
      <c r="J31" s="19" t="s">
        <v>0</v>
      </c>
      <c r="K31" s="20" t="s">
        <v>0</v>
      </c>
      <c r="L31" s="19" t="s">
        <v>0</v>
      </c>
      <c r="M31" s="5">
        <f t="shared" si="5"/>
        <v>33838506.590000004</v>
      </c>
      <c r="N31" s="5">
        <f t="shared" si="6"/>
        <v>0</v>
      </c>
      <c r="O31" s="5">
        <f t="shared" si="6"/>
        <v>0</v>
      </c>
      <c r="P31" s="23"/>
      <c r="Q31" s="23"/>
      <c r="R31" s="23"/>
    </row>
    <row r="32" spans="1:18" s="24" customFormat="1" ht="78.75" x14ac:dyDescent="0.2">
      <c r="A32" s="3" t="s">
        <v>46</v>
      </c>
      <c r="B32" s="7" t="s">
        <v>24</v>
      </c>
      <c r="C32" s="7" t="s">
        <v>14</v>
      </c>
      <c r="D32" s="7" t="s">
        <v>167</v>
      </c>
      <c r="E32" s="7" t="s">
        <v>32</v>
      </c>
      <c r="F32" s="7" t="s">
        <v>0</v>
      </c>
      <c r="G32" s="7" t="s">
        <v>0</v>
      </c>
      <c r="H32" s="7" t="s">
        <v>0</v>
      </c>
      <c r="I32" s="7" t="s">
        <v>0</v>
      </c>
      <c r="J32" s="19" t="s">
        <v>0</v>
      </c>
      <c r="K32" s="20" t="s">
        <v>0</v>
      </c>
      <c r="L32" s="19" t="s">
        <v>0</v>
      </c>
      <c r="M32" s="5">
        <f t="shared" si="5"/>
        <v>33838506.590000004</v>
      </c>
      <c r="N32" s="5">
        <f t="shared" si="6"/>
        <v>0</v>
      </c>
      <c r="O32" s="5">
        <f t="shared" si="6"/>
        <v>0</v>
      </c>
      <c r="P32" s="23"/>
      <c r="Q32" s="23"/>
      <c r="R32" s="23"/>
    </row>
    <row r="33" spans="1:18" s="24" customFormat="1" ht="15.75" x14ac:dyDescent="0.2">
      <c r="A33" s="3" t="s">
        <v>54</v>
      </c>
      <c r="B33" s="7" t="s">
        <v>24</v>
      </c>
      <c r="C33" s="7" t="s">
        <v>14</v>
      </c>
      <c r="D33" s="7" t="s">
        <v>167</v>
      </c>
      <c r="E33" s="7" t="s">
        <v>32</v>
      </c>
      <c r="F33" s="7" t="s">
        <v>55</v>
      </c>
      <c r="G33" s="7" t="s">
        <v>0</v>
      </c>
      <c r="H33" s="7" t="s">
        <v>0</v>
      </c>
      <c r="I33" s="7" t="s">
        <v>0</v>
      </c>
      <c r="J33" s="19" t="s">
        <v>0</v>
      </c>
      <c r="K33" s="20" t="s">
        <v>0</v>
      </c>
      <c r="L33" s="19" t="s">
        <v>0</v>
      </c>
      <c r="M33" s="5">
        <f t="shared" si="5"/>
        <v>33838506.590000004</v>
      </c>
      <c r="N33" s="5">
        <f t="shared" si="6"/>
        <v>0</v>
      </c>
      <c r="O33" s="5">
        <f t="shared" si="6"/>
        <v>0</v>
      </c>
      <c r="P33" s="23"/>
      <c r="Q33" s="23"/>
      <c r="R33" s="23"/>
    </row>
    <row r="34" spans="1:18" s="24" customFormat="1" ht="15.75" x14ac:dyDescent="0.2">
      <c r="A34" s="3" t="s">
        <v>56</v>
      </c>
      <c r="B34" s="7" t="s">
        <v>24</v>
      </c>
      <c r="C34" s="7" t="s">
        <v>14</v>
      </c>
      <c r="D34" s="7" t="s">
        <v>167</v>
      </c>
      <c r="E34" s="7" t="s">
        <v>32</v>
      </c>
      <c r="F34" s="7" t="s">
        <v>55</v>
      </c>
      <c r="G34" s="7" t="s">
        <v>34</v>
      </c>
      <c r="H34" s="7" t="s">
        <v>0</v>
      </c>
      <c r="I34" s="7" t="s">
        <v>0</v>
      </c>
      <c r="J34" s="19" t="s">
        <v>0</v>
      </c>
      <c r="K34" s="20" t="s">
        <v>0</v>
      </c>
      <c r="L34" s="19" t="s">
        <v>0</v>
      </c>
      <c r="M34" s="5">
        <f t="shared" si="5"/>
        <v>33838506.590000004</v>
      </c>
      <c r="N34" s="5">
        <f t="shared" si="6"/>
        <v>0</v>
      </c>
      <c r="O34" s="5">
        <f t="shared" si="6"/>
        <v>0</v>
      </c>
      <c r="P34" s="23"/>
      <c r="Q34" s="23"/>
      <c r="R34" s="23"/>
    </row>
    <row r="35" spans="1:18" s="24" customFormat="1" ht="47.25" x14ac:dyDescent="0.2">
      <c r="A35" s="3" t="s">
        <v>168</v>
      </c>
      <c r="B35" s="7" t="s">
        <v>24</v>
      </c>
      <c r="C35" s="7" t="s">
        <v>14</v>
      </c>
      <c r="D35" s="7" t="s">
        <v>167</v>
      </c>
      <c r="E35" s="7" t="s">
        <v>32</v>
      </c>
      <c r="F35" s="7" t="s">
        <v>55</v>
      </c>
      <c r="G35" s="7" t="s">
        <v>34</v>
      </c>
      <c r="H35" s="7" t="s">
        <v>170</v>
      </c>
      <c r="I35" s="7" t="s">
        <v>0</v>
      </c>
      <c r="J35" s="19" t="s">
        <v>0</v>
      </c>
      <c r="K35" s="20" t="s">
        <v>0</v>
      </c>
      <c r="L35" s="19" t="s">
        <v>0</v>
      </c>
      <c r="M35" s="5">
        <f t="shared" si="5"/>
        <v>33838506.590000004</v>
      </c>
      <c r="N35" s="5">
        <f t="shared" si="6"/>
        <v>0</v>
      </c>
      <c r="O35" s="5">
        <f t="shared" si="6"/>
        <v>0</v>
      </c>
      <c r="P35" s="23"/>
      <c r="Q35" s="23"/>
      <c r="R35" s="23"/>
    </row>
    <row r="36" spans="1:18" s="24" customFormat="1" ht="63" x14ac:dyDescent="0.2">
      <c r="A36" s="3" t="s">
        <v>39</v>
      </c>
      <c r="B36" s="7" t="s">
        <v>24</v>
      </c>
      <c r="C36" s="7" t="s">
        <v>14</v>
      </c>
      <c r="D36" s="7" t="s">
        <v>167</v>
      </c>
      <c r="E36" s="7" t="s">
        <v>32</v>
      </c>
      <c r="F36" s="7" t="s">
        <v>55</v>
      </c>
      <c r="G36" s="7" t="s">
        <v>34</v>
      </c>
      <c r="H36" s="7" t="s">
        <v>170</v>
      </c>
      <c r="I36" s="7" t="s">
        <v>40</v>
      </c>
      <c r="J36" s="19" t="s">
        <v>0</v>
      </c>
      <c r="K36" s="20" t="s">
        <v>0</v>
      </c>
      <c r="L36" s="19" t="s">
        <v>0</v>
      </c>
      <c r="M36" s="5">
        <f t="shared" si="5"/>
        <v>33838506.590000004</v>
      </c>
      <c r="N36" s="5">
        <f t="shared" si="6"/>
        <v>0</v>
      </c>
      <c r="O36" s="5">
        <f t="shared" si="6"/>
        <v>0</v>
      </c>
      <c r="P36" s="23"/>
      <c r="Q36" s="23"/>
      <c r="R36" s="23"/>
    </row>
    <row r="37" spans="1:18" s="22" customFormat="1" ht="47.25" x14ac:dyDescent="0.2">
      <c r="A37" s="10" t="s">
        <v>169</v>
      </c>
      <c r="B37" s="4" t="s">
        <v>24</v>
      </c>
      <c r="C37" s="4" t="s">
        <v>14</v>
      </c>
      <c r="D37" s="4" t="s">
        <v>167</v>
      </c>
      <c r="E37" s="4" t="s">
        <v>32</v>
      </c>
      <c r="F37" s="4" t="s">
        <v>55</v>
      </c>
      <c r="G37" s="4" t="s">
        <v>34</v>
      </c>
      <c r="H37" s="4" t="s">
        <v>170</v>
      </c>
      <c r="I37" s="4" t="s">
        <v>40</v>
      </c>
      <c r="J37" s="11" t="s">
        <v>164</v>
      </c>
      <c r="K37" s="2">
        <v>160</v>
      </c>
      <c r="L37" s="11">
        <v>2024</v>
      </c>
      <c r="M37" s="12">
        <v>33838506.590000004</v>
      </c>
      <c r="N37" s="12">
        <v>0</v>
      </c>
      <c r="O37" s="12">
        <v>0</v>
      </c>
      <c r="P37" s="21"/>
      <c r="Q37" s="21"/>
      <c r="R37" s="21"/>
    </row>
    <row r="38" spans="1:18" s="6" customFormat="1" ht="63" x14ac:dyDescent="0.2">
      <c r="A38" s="3" t="s">
        <v>60</v>
      </c>
      <c r="B38" s="7" t="s">
        <v>24</v>
      </c>
      <c r="C38" s="7" t="s">
        <v>14</v>
      </c>
      <c r="D38" s="7" t="s">
        <v>61</v>
      </c>
      <c r="E38" s="7" t="s">
        <v>0</v>
      </c>
      <c r="F38" s="7" t="s">
        <v>0</v>
      </c>
      <c r="G38" s="7" t="s">
        <v>0</v>
      </c>
      <c r="H38" s="8" t="s">
        <v>0</v>
      </c>
      <c r="I38" s="8" t="s">
        <v>0</v>
      </c>
      <c r="J38" s="8" t="s">
        <v>0</v>
      </c>
      <c r="K38" s="13" t="s">
        <v>0</v>
      </c>
      <c r="L38" s="8" t="s">
        <v>0</v>
      </c>
      <c r="M38" s="5">
        <f t="shared" ref="M38:M43" si="7">M39</f>
        <v>651559648.98000002</v>
      </c>
      <c r="N38" s="5">
        <f t="shared" ref="N38:O43" si="8">N39</f>
        <v>0</v>
      </c>
      <c r="O38" s="5">
        <f t="shared" si="8"/>
        <v>0</v>
      </c>
      <c r="P38" s="17"/>
      <c r="Q38" s="17"/>
      <c r="R38" s="17"/>
    </row>
    <row r="39" spans="1:18" s="6" customFormat="1" ht="31.5" x14ac:dyDescent="0.2">
      <c r="A39" s="3" t="s">
        <v>31</v>
      </c>
      <c r="B39" s="7" t="s">
        <v>24</v>
      </c>
      <c r="C39" s="7" t="s">
        <v>14</v>
      </c>
      <c r="D39" s="7" t="s">
        <v>61</v>
      </c>
      <c r="E39" s="7" t="s">
        <v>32</v>
      </c>
      <c r="F39" s="7" t="s">
        <v>0</v>
      </c>
      <c r="G39" s="7" t="s">
        <v>0</v>
      </c>
      <c r="H39" s="8" t="s">
        <v>0</v>
      </c>
      <c r="I39" s="8" t="s">
        <v>0</v>
      </c>
      <c r="J39" s="8" t="s">
        <v>0</v>
      </c>
      <c r="K39" s="13" t="s">
        <v>0</v>
      </c>
      <c r="L39" s="8" t="s">
        <v>0</v>
      </c>
      <c r="M39" s="5">
        <f t="shared" si="7"/>
        <v>651559648.98000002</v>
      </c>
      <c r="N39" s="5">
        <f t="shared" si="8"/>
        <v>0</v>
      </c>
      <c r="O39" s="5">
        <f t="shared" si="8"/>
        <v>0</v>
      </c>
      <c r="P39" s="17"/>
      <c r="Q39" s="17"/>
      <c r="R39" s="17"/>
    </row>
    <row r="40" spans="1:18" s="6" customFormat="1" ht="78.75" x14ac:dyDescent="0.2">
      <c r="A40" s="3" t="s">
        <v>46</v>
      </c>
      <c r="B40" s="7" t="s">
        <v>24</v>
      </c>
      <c r="C40" s="7" t="s">
        <v>14</v>
      </c>
      <c r="D40" s="7" t="s">
        <v>61</v>
      </c>
      <c r="E40" s="7" t="s">
        <v>32</v>
      </c>
      <c r="F40" s="7"/>
      <c r="G40" s="7"/>
      <c r="H40" s="8"/>
      <c r="I40" s="8"/>
      <c r="J40" s="8"/>
      <c r="K40" s="13"/>
      <c r="L40" s="8"/>
      <c r="M40" s="5">
        <f t="shared" si="7"/>
        <v>651559648.98000002</v>
      </c>
      <c r="N40" s="5">
        <f t="shared" si="8"/>
        <v>0</v>
      </c>
      <c r="O40" s="5">
        <f t="shared" si="8"/>
        <v>0</v>
      </c>
      <c r="P40" s="17"/>
      <c r="Q40" s="17"/>
      <c r="R40" s="17"/>
    </row>
    <row r="41" spans="1:18" s="6" customFormat="1" ht="15.75" x14ac:dyDescent="0.2">
      <c r="A41" s="9" t="s">
        <v>54</v>
      </c>
      <c r="B41" s="7" t="s">
        <v>24</v>
      </c>
      <c r="C41" s="7" t="s">
        <v>14</v>
      </c>
      <c r="D41" s="7" t="s">
        <v>61</v>
      </c>
      <c r="E41" s="7" t="s">
        <v>32</v>
      </c>
      <c r="F41" s="7" t="s">
        <v>55</v>
      </c>
      <c r="G41" s="7" t="s">
        <v>0</v>
      </c>
      <c r="H41" s="7" t="s">
        <v>0</v>
      </c>
      <c r="I41" s="7" t="s">
        <v>0</v>
      </c>
      <c r="J41" s="7" t="s">
        <v>0</v>
      </c>
      <c r="K41" s="14" t="s">
        <v>0</v>
      </c>
      <c r="L41" s="7" t="s">
        <v>0</v>
      </c>
      <c r="M41" s="5">
        <f t="shared" si="7"/>
        <v>651559648.98000002</v>
      </c>
      <c r="N41" s="5">
        <f t="shared" si="8"/>
        <v>0</v>
      </c>
      <c r="O41" s="5">
        <f t="shared" si="8"/>
        <v>0</v>
      </c>
      <c r="P41" s="17"/>
      <c r="Q41" s="17"/>
      <c r="R41" s="17"/>
    </row>
    <row r="42" spans="1:18" s="6" customFormat="1" ht="15.75" x14ac:dyDescent="0.2">
      <c r="A42" s="9" t="s">
        <v>62</v>
      </c>
      <c r="B42" s="7" t="s">
        <v>24</v>
      </c>
      <c r="C42" s="7" t="s">
        <v>14</v>
      </c>
      <c r="D42" s="7" t="s">
        <v>61</v>
      </c>
      <c r="E42" s="7" t="s">
        <v>32</v>
      </c>
      <c r="F42" s="7" t="s">
        <v>55</v>
      </c>
      <c r="G42" s="7" t="s">
        <v>29</v>
      </c>
      <c r="H42" s="7" t="s">
        <v>0</v>
      </c>
      <c r="I42" s="7" t="s">
        <v>0</v>
      </c>
      <c r="J42" s="7" t="s">
        <v>0</v>
      </c>
      <c r="K42" s="14" t="s">
        <v>0</v>
      </c>
      <c r="L42" s="7" t="s">
        <v>0</v>
      </c>
      <c r="M42" s="5">
        <f>M43+M47</f>
        <v>651559648.98000002</v>
      </c>
      <c r="N42" s="5">
        <f t="shared" ref="N42:O42" si="9">N43+N47</f>
        <v>0</v>
      </c>
      <c r="O42" s="5">
        <f t="shared" si="9"/>
        <v>0</v>
      </c>
      <c r="P42" s="17"/>
      <c r="Q42" s="17"/>
      <c r="R42" s="17"/>
    </row>
    <row r="43" spans="1:18" s="6" customFormat="1" ht="47.25" x14ac:dyDescent="0.2">
      <c r="A43" s="3" t="s">
        <v>63</v>
      </c>
      <c r="B43" s="7" t="s">
        <v>24</v>
      </c>
      <c r="C43" s="7" t="s">
        <v>14</v>
      </c>
      <c r="D43" s="7" t="s">
        <v>61</v>
      </c>
      <c r="E43" s="7" t="s">
        <v>32</v>
      </c>
      <c r="F43" s="7" t="s">
        <v>55</v>
      </c>
      <c r="G43" s="7" t="s">
        <v>29</v>
      </c>
      <c r="H43" s="7" t="s">
        <v>64</v>
      </c>
      <c r="I43" s="8" t="s">
        <v>0</v>
      </c>
      <c r="J43" s="8" t="s">
        <v>0</v>
      </c>
      <c r="K43" s="13" t="s">
        <v>0</v>
      </c>
      <c r="L43" s="8" t="s">
        <v>0</v>
      </c>
      <c r="M43" s="5">
        <f t="shared" si="7"/>
        <v>645553394.03999996</v>
      </c>
      <c r="N43" s="5">
        <f t="shared" si="8"/>
        <v>0</v>
      </c>
      <c r="O43" s="5">
        <f t="shared" si="8"/>
        <v>0</v>
      </c>
      <c r="P43" s="17"/>
      <c r="Q43" s="17"/>
      <c r="R43" s="17"/>
    </row>
    <row r="44" spans="1:18" s="6" customFormat="1" ht="63" x14ac:dyDescent="0.2">
      <c r="A44" s="3" t="s">
        <v>39</v>
      </c>
      <c r="B44" s="7" t="s">
        <v>24</v>
      </c>
      <c r="C44" s="7" t="s">
        <v>14</v>
      </c>
      <c r="D44" s="7" t="s">
        <v>61</v>
      </c>
      <c r="E44" s="7" t="s">
        <v>32</v>
      </c>
      <c r="F44" s="7" t="s">
        <v>55</v>
      </c>
      <c r="G44" s="7" t="s">
        <v>29</v>
      </c>
      <c r="H44" s="7" t="s">
        <v>64</v>
      </c>
      <c r="I44" s="7" t="s">
        <v>40</v>
      </c>
      <c r="J44" s="7" t="s">
        <v>0</v>
      </c>
      <c r="K44" s="14" t="s">
        <v>0</v>
      </c>
      <c r="L44" s="7" t="s">
        <v>0</v>
      </c>
      <c r="M44" s="5">
        <f>M45+M46</f>
        <v>645553394.03999996</v>
      </c>
      <c r="N44" s="5">
        <f t="shared" ref="N44:O44" si="10">N45+N46</f>
        <v>0</v>
      </c>
      <c r="O44" s="5">
        <f t="shared" si="10"/>
        <v>0</v>
      </c>
      <c r="P44" s="17"/>
      <c r="Q44" s="17"/>
      <c r="R44" s="17"/>
    </row>
    <row r="45" spans="1:18" s="6" customFormat="1" ht="47.25" x14ac:dyDescent="0.2">
      <c r="A45" s="10" t="s">
        <v>65</v>
      </c>
      <c r="B45" s="4" t="s">
        <v>24</v>
      </c>
      <c r="C45" s="4" t="s">
        <v>14</v>
      </c>
      <c r="D45" s="4" t="s">
        <v>61</v>
      </c>
      <c r="E45" s="4" t="s">
        <v>32</v>
      </c>
      <c r="F45" s="4" t="s">
        <v>55</v>
      </c>
      <c r="G45" s="4" t="s">
        <v>29</v>
      </c>
      <c r="H45" s="4" t="s">
        <v>64</v>
      </c>
      <c r="I45" s="4" t="s">
        <v>40</v>
      </c>
      <c r="J45" s="11" t="s">
        <v>59</v>
      </c>
      <c r="K45" s="2" t="s">
        <v>143</v>
      </c>
      <c r="L45" s="11" t="s">
        <v>45</v>
      </c>
      <c r="M45" s="12">
        <f>41899253.2-6667419.16</f>
        <v>35231834.040000007</v>
      </c>
      <c r="N45" s="12">
        <v>0</v>
      </c>
      <c r="O45" s="12">
        <v>0</v>
      </c>
      <c r="P45" s="17"/>
      <c r="Q45" s="17"/>
      <c r="R45" s="17"/>
    </row>
    <row r="46" spans="1:18" s="6" customFormat="1" ht="47.25" x14ac:dyDescent="0.2">
      <c r="A46" s="10" t="s">
        <v>161</v>
      </c>
      <c r="B46" s="4" t="s">
        <v>24</v>
      </c>
      <c r="C46" s="4" t="s">
        <v>14</v>
      </c>
      <c r="D46" s="4" t="s">
        <v>61</v>
      </c>
      <c r="E46" s="4" t="s">
        <v>32</v>
      </c>
      <c r="F46" s="4" t="s">
        <v>55</v>
      </c>
      <c r="G46" s="4" t="s">
        <v>29</v>
      </c>
      <c r="H46" s="4" t="s">
        <v>64</v>
      </c>
      <c r="I46" s="4" t="s">
        <v>40</v>
      </c>
      <c r="J46" s="11" t="s">
        <v>59</v>
      </c>
      <c r="K46" s="2" t="s">
        <v>142</v>
      </c>
      <c r="L46" s="11" t="s">
        <v>45</v>
      </c>
      <c r="M46" s="12">
        <f>483265453.23+6667419.16+33.36+117679900+2708744.5+9.75</f>
        <v>610321560</v>
      </c>
      <c r="N46" s="12">
        <v>0</v>
      </c>
      <c r="O46" s="12">
        <v>0</v>
      </c>
      <c r="P46" s="17">
        <f>M46+M50</f>
        <v>611381198.98000002</v>
      </c>
      <c r="Q46" s="17"/>
      <c r="R46" s="17"/>
    </row>
    <row r="47" spans="1:18" s="15" customFormat="1" ht="47.25" x14ac:dyDescent="0.2">
      <c r="A47" s="3" t="s">
        <v>63</v>
      </c>
      <c r="B47" s="7" t="s">
        <v>24</v>
      </c>
      <c r="C47" s="7" t="s">
        <v>14</v>
      </c>
      <c r="D47" s="7" t="s">
        <v>61</v>
      </c>
      <c r="E47" s="7" t="s">
        <v>32</v>
      </c>
      <c r="F47" s="7" t="s">
        <v>55</v>
      </c>
      <c r="G47" s="7" t="s">
        <v>29</v>
      </c>
      <c r="H47" s="7" t="s">
        <v>156</v>
      </c>
      <c r="I47" s="7" t="s">
        <v>0</v>
      </c>
      <c r="J47" s="19"/>
      <c r="K47" s="20"/>
      <c r="L47" s="19"/>
      <c r="M47" s="5">
        <f>M48</f>
        <v>6006254.9400000004</v>
      </c>
      <c r="N47" s="5">
        <f t="shared" ref="N47:O47" si="11">N48</f>
        <v>0</v>
      </c>
      <c r="O47" s="5">
        <f t="shared" si="11"/>
        <v>0</v>
      </c>
      <c r="P47" s="18"/>
      <c r="Q47" s="18"/>
      <c r="R47" s="18"/>
    </row>
    <row r="48" spans="1:18" s="15" customFormat="1" ht="63" x14ac:dyDescent="0.2">
      <c r="A48" s="3" t="s">
        <v>39</v>
      </c>
      <c r="B48" s="7" t="s">
        <v>24</v>
      </c>
      <c r="C48" s="7" t="s">
        <v>14</v>
      </c>
      <c r="D48" s="7" t="s">
        <v>61</v>
      </c>
      <c r="E48" s="7" t="s">
        <v>32</v>
      </c>
      <c r="F48" s="7" t="s">
        <v>55</v>
      </c>
      <c r="G48" s="7" t="s">
        <v>29</v>
      </c>
      <c r="H48" s="7" t="s">
        <v>156</v>
      </c>
      <c r="I48" s="7" t="s">
        <v>40</v>
      </c>
      <c r="J48" s="19"/>
      <c r="K48" s="20"/>
      <c r="L48" s="19"/>
      <c r="M48" s="5">
        <f>M49+M50</f>
        <v>6006254.9400000004</v>
      </c>
      <c r="N48" s="5">
        <f t="shared" ref="N48:O48" si="12">N49+N50</f>
        <v>0</v>
      </c>
      <c r="O48" s="5">
        <f t="shared" si="12"/>
        <v>0</v>
      </c>
      <c r="P48" s="18"/>
      <c r="Q48" s="18"/>
      <c r="R48" s="18"/>
    </row>
    <row r="49" spans="1:18" s="22" customFormat="1" ht="47.25" x14ac:dyDescent="0.2">
      <c r="A49" s="10" t="s">
        <v>65</v>
      </c>
      <c r="B49" s="4" t="s">
        <v>24</v>
      </c>
      <c r="C49" s="4" t="s">
        <v>14</v>
      </c>
      <c r="D49" s="4" t="s">
        <v>61</v>
      </c>
      <c r="E49" s="4" t="s">
        <v>32</v>
      </c>
      <c r="F49" s="4" t="s">
        <v>55</v>
      </c>
      <c r="G49" s="4" t="s">
        <v>29</v>
      </c>
      <c r="H49" s="4" t="s">
        <v>156</v>
      </c>
      <c r="I49" s="4" t="s">
        <v>40</v>
      </c>
      <c r="J49" s="11" t="s">
        <v>59</v>
      </c>
      <c r="K49" s="2" t="s">
        <v>143</v>
      </c>
      <c r="L49" s="11" t="s">
        <v>45</v>
      </c>
      <c r="M49" s="12">
        <v>4946615.96</v>
      </c>
      <c r="N49" s="12">
        <v>0</v>
      </c>
      <c r="O49" s="12">
        <v>0</v>
      </c>
      <c r="P49" s="21"/>
      <c r="Q49" s="21"/>
      <c r="R49" s="21"/>
    </row>
    <row r="50" spans="1:18" s="6" customFormat="1" ht="47.25" x14ac:dyDescent="0.2">
      <c r="A50" s="10" t="s">
        <v>161</v>
      </c>
      <c r="B50" s="4" t="s">
        <v>24</v>
      </c>
      <c r="C50" s="4" t="s">
        <v>14</v>
      </c>
      <c r="D50" s="4" t="s">
        <v>61</v>
      </c>
      <c r="E50" s="4" t="s">
        <v>32</v>
      </c>
      <c r="F50" s="4" t="s">
        <v>55</v>
      </c>
      <c r="G50" s="4" t="s">
        <v>29</v>
      </c>
      <c r="H50" s="4" t="s">
        <v>156</v>
      </c>
      <c r="I50" s="4" t="s">
        <v>40</v>
      </c>
      <c r="J50" s="11" t="s">
        <v>59</v>
      </c>
      <c r="K50" s="2" t="s">
        <v>142</v>
      </c>
      <c r="L50" s="11" t="s">
        <v>45</v>
      </c>
      <c r="M50" s="12">
        <f>1060004.11+2708423-33.36-0.52-2708744.5-9.75</f>
        <v>1059638.9800000004</v>
      </c>
      <c r="N50" s="12">
        <v>0</v>
      </c>
      <c r="O50" s="12">
        <v>0</v>
      </c>
      <c r="P50" s="17"/>
      <c r="Q50" s="17"/>
      <c r="R50" s="17"/>
    </row>
    <row r="51" spans="1:18" s="24" customFormat="1" ht="47.25" x14ac:dyDescent="0.2">
      <c r="A51" s="3" t="s">
        <v>162</v>
      </c>
      <c r="B51" s="14">
        <v>14</v>
      </c>
      <c r="C51" s="14">
        <v>2</v>
      </c>
      <c r="D51" s="14" t="s">
        <v>29</v>
      </c>
      <c r="E51" s="14"/>
      <c r="F51" s="14"/>
      <c r="G51" s="14"/>
      <c r="H51" s="14"/>
      <c r="I51" s="14"/>
      <c r="J51" s="20"/>
      <c r="K51" s="20"/>
      <c r="L51" s="20"/>
      <c r="M51" s="5">
        <f t="shared" ref="M51:M56" si="13">M52</f>
        <v>409741826.24000001</v>
      </c>
      <c r="N51" s="5">
        <f t="shared" ref="N51:O55" si="14">N52</f>
        <v>1190000000</v>
      </c>
      <c r="O51" s="5">
        <f t="shared" si="14"/>
        <v>1000000000</v>
      </c>
      <c r="P51" s="23"/>
      <c r="Q51" s="23"/>
      <c r="R51" s="23"/>
    </row>
    <row r="52" spans="1:18" s="24" customFormat="1" ht="31.5" x14ac:dyDescent="0.2">
      <c r="A52" s="3" t="s">
        <v>31</v>
      </c>
      <c r="B52" s="14">
        <v>14</v>
      </c>
      <c r="C52" s="14">
        <v>2</v>
      </c>
      <c r="D52" s="14" t="s">
        <v>29</v>
      </c>
      <c r="E52" s="14">
        <v>819</v>
      </c>
      <c r="F52" s="14"/>
      <c r="G52" s="14"/>
      <c r="H52" s="14"/>
      <c r="I52" s="14"/>
      <c r="J52" s="20"/>
      <c r="K52" s="20"/>
      <c r="L52" s="20"/>
      <c r="M52" s="5">
        <f t="shared" si="13"/>
        <v>409741826.24000001</v>
      </c>
      <c r="N52" s="5">
        <f t="shared" si="14"/>
        <v>1190000000</v>
      </c>
      <c r="O52" s="5">
        <f t="shared" si="14"/>
        <v>1000000000</v>
      </c>
      <c r="P52" s="23"/>
      <c r="Q52" s="23"/>
      <c r="R52" s="23"/>
    </row>
    <row r="53" spans="1:18" s="24" customFormat="1" ht="78.75" x14ac:dyDescent="0.2">
      <c r="A53" s="3" t="s">
        <v>46</v>
      </c>
      <c r="B53" s="14">
        <v>14</v>
      </c>
      <c r="C53" s="14">
        <v>2</v>
      </c>
      <c r="D53" s="14" t="s">
        <v>29</v>
      </c>
      <c r="E53" s="14">
        <v>819</v>
      </c>
      <c r="F53" s="14"/>
      <c r="G53" s="14"/>
      <c r="H53" s="14"/>
      <c r="I53" s="14"/>
      <c r="J53" s="20"/>
      <c r="K53" s="20"/>
      <c r="L53" s="20"/>
      <c r="M53" s="5">
        <f t="shared" si="13"/>
        <v>409741826.24000001</v>
      </c>
      <c r="N53" s="5">
        <f t="shared" si="14"/>
        <v>1190000000</v>
      </c>
      <c r="O53" s="5">
        <f t="shared" si="14"/>
        <v>1000000000</v>
      </c>
      <c r="P53" s="23"/>
      <c r="Q53" s="23"/>
      <c r="R53" s="23"/>
    </row>
    <row r="54" spans="1:18" s="24" customFormat="1" ht="15.75" x14ac:dyDescent="0.2">
      <c r="A54" s="3" t="s">
        <v>54</v>
      </c>
      <c r="B54" s="14">
        <v>14</v>
      </c>
      <c r="C54" s="14">
        <v>2</v>
      </c>
      <c r="D54" s="14" t="s">
        <v>29</v>
      </c>
      <c r="E54" s="14">
        <v>819</v>
      </c>
      <c r="F54" s="14" t="s">
        <v>55</v>
      </c>
      <c r="G54" s="14"/>
      <c r="H54" s="14"/>
      <c r="I54" s="14"/>
      <c r="J54" s="20"/>
      <c r="K54" s="20"/>
      <c r="L54" s="20"/>
      <c r="M54" s="5">
        <f>M55+M63</f>
        <v>409741826.24000001</v>
      </c>
      <c r="N54" s="5">
        <f t="shared" ref="N54:O54" si="15">N55+N63</f>
        <v>1190000000</v>
      </c>
      <c r="O54" s="5">
        <f t="shared" si="15"/>
        <v>1000000000</v>
      </c>
      <c r="P54" s="23"/>
      <c r="Q54" s="23"/>
      <c r="R54" s="23"/>
    </row>
    <row r="55" spans="1:18" s="24" customFormat="1" ht="15.75" x14ac:dyDescent="0.2">
      <c r="A55" s="3" t="s">
        <v>56</v>
      </c>
      <c r="B55" s="14">
        <v>14</v>
      </c>
      <c r="C55" s="14">
        <v>2</v>
      </c>
      <c r="D55" s="14" t="s">
        <v>29</v>
      </c>
      <c r="E55" s="14">
        <v>819</v>
      </c>
      <c r="F55" s="14" t="s">
        <v>55</v>
      </c>
      <c r="G55" s="14" t="s">
        <v>34</v>
      </c>
      <c r="H55" s="14"/>
      <c r="I55" s="14"/>
      <c r="J55" s="20"/>
      <c r="K55" s="20"/>
      <c r="L55" s="20"/>
      <c r="M55" s="5">
        <f t="shared" si="13"/>
        <v>379241826.24000001</v>
      </c>
      <c r="N55" s="5">
        <f t="shared" si="14"/>
        <v>1190000000</v>
      </c>
      <c r="O55" s="5">
        <f t="shared" si="14"/>
        <v>1000000000</v>
      </c>
      <c r="P55" s="23"/>
      <c r="Q55" s="23"/>
      <c r="R55" s="23"/>
    </row>
    <row r="56" spans="1:18" s="24" customFormat="1" ht="31.5" x14ac:dyDescent="0.2">
      <c r="A56" s="3" t="s">
        <v>160</v>
      </c>
      <c r="B56" s="14">
        <v>14</v>
      </c>
      <c r="C56" s="14">
        <v>2</v>
      </c>
      <c r="D56" s="14" t="s">
        <v>29</v>
      </c>
      <c r="E56" s="14">
        <v>819</v>
      </c>
      <c r="F56" s="14" t="s">
        <v>55</v>
      </c>
      <c r="G56" s="14" t="s">
        <v>34</v>
      </c>
      <c r="H56" s="14" t="s">
        <v>158</v>
      </c>
      <c r="I56" s="14"/>
      <c r="J56" s="20"/>
      <c r="K56" s="20"/>
      <c r="L56" s="20"/>
      <c r="M56" s="5">
        <f t="shared" si="13"/>
        <v>379241826.24000001</v>
      </c>
      <c r="N56" s="5">
        <f t="shared" ref="N56:O56" si="16">N57</f>
        <v>1190000000</v>
      </c>
      <c r="O56" s="5">
        <f t="shared" si="16"/>
        <v>1000000000</v>
      </c>
      <c r="P56" s="23"/>
      <c r="Q56" s="23"/>
      <c r="R56" s="23"/>
    </row>
    <row r="57" spans="1:18" s="24" customFormat="1" ht="63" x14ac:dyDescent="0.2">
      <c r="A57" s="3" t="s">
        <v>39</v>
      </c>
      <c r="B57" s="14">
        <v>14</v>
      </c>
      <c r="C57" s="14">
        <v>2</v>
      </c>
      <c r="D57" s="14" t="s">
        <v>29</v>
      </c>
      <c r="E57" s="14">
        <v>819</v>
      </c>
      <c r="F57" s="14" t="s">
        <v>55</v>
      </c>
      <c r="G57" s="14" t="s">
        <v>34</v>
      </c>
      <c r="H57" s="14" t="s">
        <v>158</v>
      </c>
      <c r="I57" s="14">
        <v>414</v>
      </c>
      <c r="J57" s="20"/>
      <c r="K57" s="20"/>
      <c r="L57" s="20"/>
      <c r="M57" s="5">
        <f>M58+M59+M60+M61+M62</f>
        <v>379241826.24000001</v>
      </c>
      <c r="N57" s="5">
        <f t="shared" ref="N57:O57" si="17">N58+N59+N60+N61+N62</f>
        <v>1190000000</v>
      </c>
      <c r="O57" s="5">
        <f t="shared" si="17"/>
        <v>1000000000</v>
      </c>
      <c r="P57" s="23"/>
      <c r="Q57" s="23"/>
      <c r="R57" s="23"/>
    </row>
    <row r="58" spans="1:18" s="22" customFormat="1" ht="63" x14ac:dyDescent="0.2">
      <c r="A58" s="10" t="s">
        <v>159</v>
      </c>
      <c r="B58" s="1">
        <v>14</v>
      </c>
      <c r="C58" s="1">
        <v>2</v>
      </c>
      <c r="D58" s="1" t="s">
        <v>29</v>
      </c>
      <c r="E58" s="1">
        <v>819</v>
      </c>
      <c r="F58" s="1" t="s">
        <v>55</v>
      </c>
      <c r="G58" s="1" t="s">
        <v>34</v>
      </c>
      <c r="H58" s="1" t="s">
        <v>158</v>
      </c>
      <c r="I58" s="1">
        <v>414</v>
      </c>
      <c r="J58" s="2" t="s">
        <v>151</v>
      </c>
      <c r="K58" s="2">
        <v>500</v>
      </c>
      <c r="L58" s="2" t="s">
        <v>45</v>
      </c>
      <c r="M58" s="12">
        <f>25165520.24+39875.04+3211813-1212675.13</f>
        <v>27204533.149999999</v>
      </c>
      <c r="N58" s="12">
        <v>0</v>
      </c>
      <c r="O58" s="12">
        <v>0</v>
      </c>
      <c r="P58" s="21"/>
      <c r="Q58" s="21"/>
      <c r="R58" s="21"/>
    </row>
    <row r="59" spans="1:18" s="22" customFormat="1" ht="47.25" x14ac:dyDescent="0.2">
      <c r="A59" s="10" t="s">
        <v>163</v>
      </c>
      <c r="B59" s="1">
        <v>14</v>
      </c>
      <c r="C59" s="1">
        <v>2</v>
      </c>
      <c r="D59" s="1" t="s">
        <v>29</v>
      </c>
      <c r="E59" s="1">
        <v>819</v>
      </c>
      <c r="F59" s="1" t="s">
        <v>55</v>
      </c>
      <c r="G59" s="1" t="s">
        <v>34</v>
      </c>
      <c r="H59" s="1" t="s">
        <v>158</v>
      </c>
      <c r="I59" s="1">
        <v>414</v>
      </c>
      <c r="J59" s="2" t="s">
        <v>164</v>
      </c>
      <c r="K59" s="2" t="s">
        <v>165</v>
      </c>
      <c r="L59" s="2" t="s">
        <v>45</v>
      </c>
      <c r="M59" s="12">
        <f>136287500+59112381.47-14862588.38</f>
        <v>180537293.09</v>
      </c>
      <c r="N59" s="12">
        <v>0</v>
      </c>
      <c r="O59" s="12">
        <v>0</v>
      </c>
      <c r="P59" s="21"/>
      <c r="Q59" s="21"/>
      <c r="R59" s="21"/>
    </row>
    <row r="60" spans="1:18" s="22" customFormat="1" ht="31.5" x14ac:dyDescent="0.2">
      <c r="A60" s="10" t="s">
        <v>177</v>
      </c>
      <c r="B60" s="1">
        <v>14</v>
      </c>
      <c r="C60" s="1">
        <v>2</v>
      </c>
      <c r="D60" s="1" t="s">
        <v>29</v>
      </c>
      <c r="E60" s="1">
        <v>819</v>
      </c>
      <c r="F60" s="1" t="s">
        <v>55</v>
      </c>
      <c r="G60" s="1" t="s">
        <v>34</v>
      </c>
      <c r="H60" s="1" t="s">
        <v>158</v>
      </c>
      <c r="I60" s="1">
        <v>414</v>
      </c>
      <c r="J60" s="2" t="s">
        <v>151</v>
      </c>
      <c r="K60" s="2">
        <v>741</v>
      </c>
      <c r="L60" s="2" t="s">
        <v>125</v>
      </c>
      <c r="M60" s="12">
        <v>500000</v>
      </c>
      <c r="N60" s="12">
        <v>0</v>
      </c>
      <c r="O60" s="12">
        <v>0</v>
      </c>
      <c r="P60" s="21"/>
      <c r="Q60" s="21"/>
      <c r="R60" s="21"/>
    </row>
    <row r="61" spans="1:18" s="22" customFormat="1" ht="47.25" x14ac:dyDescent="0.2">
      <c r="A61" s="10" t="s">
        <v>184</v>
      </c>
      <c r="B61" s="1">
        <v>14</v>
      </c>
      <c r="C61" s="1">
        <v>2</v>
      </c>
      <c r="D61" s="1" t="s">
        <v>29</v>
      </c>
      <c r="E61" s="1">
        <v>819</v>
      </c>
      <c r="F61" s="1" t="s">
        <v>55</v>
      </c>
      <c r="G61" s="1" t="s">
        <v>34</v>
      </c>
      <c r="H61" s="1" t="s">
        <v>158</v>
      </c>
      <c r="I61" s="1">
        <v>414</v>
      </c>
      <c r="J61" s="2" t="s">
        <v>180</v>
      </c>
      <c r="K61" s="2" t="s">
        <v>181</v>
      </c>
      <c r="L61" s="2" t="s">
        <v>43</v>
      </c>
      <c r="M61" s="12">
        <v>71000000</v>
      </c>
      <c r="N61" s="12">
        <v>190000000</v>
      </c>
      <c r="O61" s="12">
        <v>0</v>
      </c>
      <c r="P61" s="21"/>
      <c r="Q61" s="21"/>
      <c r="R61" s="21"/>
    </row>
    <row r="62" spans="1:18" s="22" customFormat="1" ht="78.75" x14ac:dyDescent="0.2">
      <c r="A62" s="10" t="s">
        <v>187</v>
      </c>
      <c r="B62" s="1">
        <v>14</v>
      </c>
      <c r="C62" s="1">
        <v>2</v>
      </c>
      <c r="D62" s="1" t="s">
        <v>29</v>
      </c>
      <c r="E62" s="1">
        <v>819</v>
      </c>
      <c r="F62" s="1" t="s">
        <v>55</v>
      </c>
      <c r="G62" s="1" t="s">
        <v>34</v>
      </c>
      <c r="H62" s="1" t="s">
        <v>158</v>
      </c>
      <c r="I62" s="1">
        <v>414</v>
      </c>
      <c r="J62" s="2" t="s">
        <v>164</v>
      </c>
      <c r="K62" s="2" t="s">
        <v>188</v>
      </c>
      <c r="L62" s="2" t="s">
        <v>93</v>
      </c>
      <c r="M62" s="12">
        <v>100000000</v>
      </c>
      <c r="N62" s="12">
        <v>1000000000</v>
      </c>
      <c r="O62" s="12">
        <v>1000000000</v>
      </c>
      <c r="P62" s="21"/>
      <c r="Q62" s="21"/>
      <c r="R62" s="21"/>
    </row>
    <row r="63" spans="1:18" s="24" customFormat="1" ht="15.75" x14ac:dyDescent="0.2">
      <c r="A63" s="3" t="s">
        <v>62</v>
      </c>
      <c r="B63" s="14">
        <v>14</v>
      </c>
      <c r="C63" s="14">
        <v>2</v>
      </c>
      <c r="D63" s="14" t="s">
        <v>29</v>
      </c>
      <c r="E63" s="14">
        <v>819</v>
      </c>
      <c r="F63" s="14" t="s">
        <v>55</v>
      </c>
      <c r="G63" s="14" t="s">
        <v>29</v>
      </c>
      <c r="H63" s="14"/>
      <c r="I63" s="14"/>
      <c r="J63" s="20"/>
      <c r="K63" s="20"/>
      <c r="L63" s="20"/>
      <c r="M63" s="5">
        <f>M64</f>
        <v>30500000</v>
      </c>
      <c r="N63" s="5">
        <f t="shared" ref="N63:O65" si="18">N64</f>
        <v>0</v>
      </c>
      <c r="O63" s="5">
        <f t="shared" si="18"/>
        <v>0</v>
      </c>
      <c r="P63" s="23"/>
      <c r="Q63" s="23"/>
      <c r="R63" s="23"/>
    </row>
    <row r="64" spans="1:18" s="24" customFormat="1" ht="31.5" x14ac:dyDescent="0.2">
      <c r="A64" s="3" t="s">
        <v>160</v>
      </c>
      <c r="B64" s="14">
        <v>14</v>
      </c>
      <c r="C64" s="14">
        <v>2</v>
      </c>
      <c r="D64" s="14" t="s">
        <v>29</v>
      </c>
      <c r="E64" s="14">
        <v>819</v>
      </c>
      <c r="F64" s="14" t="s">
        <v>55</v>
      </c>
      <c r="G64" s="14" t="s">
        <v>29</v>
      </c>
      <c r="H64" s="14" t="s">
        <v>158</v>
      </c>
      <c r="I64" s="14"/>
      <c r="J64" s="20"/>
      <c r="K64" s="20"/>
      <c r="L64" s="20"/>
      <c r="M64" s="5">
        <f>M65</f>
        <v>30500000</v>
      </c>
      <c r="N64" s="5">
        <f t="shared" si="18"/>
        <v>0</v>
      </c>
      <c r="O64" s="5">
        <f t="shared" si="18"/>
        <v>0</v>
      </c>
      <c r="P64" s="23"/>
      <c r="Q64" s="23"/>
      <c r="R64" s="23"/>
    </row>
    <row r="65" spans="1:18" s="24" customFormat="1" ht="63" x14ac:dyDescent="0.2">
      <c r="A65" s="3" t="s">
        <v>39</v>
      </c>
      <c r="B65" s="14">
        <v>14</v>
      </c>
      <c r="C65" s="14">
        <v>2</v>
      </c>
      <c r="D65" s="14" t="s">
        <v>29</v>
      </c>
      <c r="E65" s="14">
        <v>819</v>
      </c>
      <c r="F65" s="14" t="s">
        <v>55</v>
      </c>
      <c r="G65" s="14" t="s">
        <v>29</v>
      </c>
      <c r="H65" s="14" t="s">
        <v>158</v>
      </c>
      <c r="I65" s="14">
        <v>414</v>
      </c>
      <c r="J65" s="20"/>
      <c r="K65" s="20"/>
      <c r="L65" s="20"/>
      <c r="M65" s="5">
        <f>M66</f>
        <v>30500000</v>
      </c>
      <c r="N65" s="5">
        <f t="shared" si="18"/>
        <v>0</v>
      </c>
      <c r="O65" s="5">
        <f t="shared" si="18"/>
        <v>0</v>
      </c>
      <c r="P65" s="23"/>
      <c r="Q65" s="23"/>
      <c r="R65" s="23"/>
    </row>
    <row r="66" spans="1:18" s="22" customFormat="1" ht="47.25" x14ac:dyDescent="0.2">
      <c r="A66" s="10" t="s">
        <v>189</v>
      </c>
      <c r="B66" s="1">
        <v>14</v>
      </c>
      <c r="C66" s="1">
        <v>2</v>
      </c>
      <c r="D66" s="1" t="s">
        <v>29</v>
      </c>
      <c r="E66" s="1">
        <v>819</v>
      </c>
      <c r="F66" s="1" t="s">
        <v>55</v>
      </c>
      <c r="G66" s="1" t="s">
        <v>29</v>
      </c>
      <c r="H66" s="1" t="s">
        <v>158</v>
      </c>
      <c r="I66" s="1">
        <v>414</v>
      </c>
      <c r="J66" s="2" t="s">
        <v>59</v>
      </c>
      <c r="K66" s="2">
        <v>50</v>
      </c>
      <c r="L66" s="2" t="s">
        <v>45</v>
      </c>
      <c r="M66" s="12">
        <v>30500000</v>
      </c>
      <c r="N66" s="12">
        <v>0</v>
      </c>
      <c r="O66" s="12">
        <v>0</v>
      </c>
      <c r="P66" s="21"/>
      <c r="Q66" s="21"/>
      <c r="R66" s="21"/>
    </row>
    <row r="67" spans="1:18" s="6" customFormat="1" ht="31.5" x14ac:dyDescent="0.2">
      <c r="A67" s="3" t="s">
        <v>66</v>
      </c>
      <c r="B67" s="7" t="s">
        <v>25</v>
      </c>
      <c r="C67" s="7" t="s">
        <v>0</v>
      </c>
      <c r="D67" s="7" t="s">
        <v>0</v>
      </c>
      <c r="E67" s="7" t="s">
        <v>0</v>
      </c>
      <c r="F67" s="7" t="s">
        <v>0</v>
      </c>
      <c r="G67" s="7" t="s">
        <v>0</v>
      </c>
      <c r="H67" s="8" t="s">
        <v>0</v>
      </c>
      <c r="I67" s="8" t="s">
        <v>0</v>
      </c>
      <c r="J67" s="8" t="s">
        <v>0</v>
      </c>
      <c r="K67" s="13" t="s">
        <v>0</v>
      </c>
      <c r="L67" s="8" t="s">
        <v>0</v>
      </c>
      <c r="M67" s="5">
        <f t="shared" ref="M67:M74" si="19">M68</f>
        <v>87807354.590000004</v>
      </c>
      <c r="N67" s="5">
        <f t="shared" ref="N67:O74" si="20">N68</f>
        <v>0</v>
      </c>
      <c r="O67" s="5">
        <f t="shared" si="20"/>
        <v>0</v>
      </c>
      <c r="P67" s="17"/>
      <c r="Q67" s="17"/>
      <c r="R67" s="17"/>
    </row>
    <row r="68" spans="1:18" s="6" customFormat="1" ht="31.5" x14ac:dyDescent="0.2">
      <c r="A68" s="3" t="s">
        <v>67</v>
      </c>
      <c r="B68" s="7" t="s">
        <v>25</v>
      </c>
      <c r="C68" s="7" t="s">
        <v>15</v>
      </c>
      <c r="D68" s="7" t="s">
        <v>34</v>
      </c>
      <c r="E68" s="7" t="s">
        <v>0</v>
      </c>
      <c r="F68" s="7" t="s">
        <v>0</v>
      </c>
      <c r="G68" s="7" t="s">
        <v>0</v>
      </c>
      <c r="H68" s="8" t="s">
        <v>0</v>
      </c>
      <c r="I68" s="8" t="s">
        <v>0</v>
      </c>
      <c r="J68" s="8" t="s">
        <v>0</v>
      </c>
      <c r="K68" s="13" t="s">
        <v>0</v>
      </c>
      <c r="L68" s="8" t="s">
        <v>0</v>
      </c>
      <c r="M68" s="5">
        <f>M69+M76</f>
        <v>87807354.590000004</v>
      </c>
      <c r="N68" s="5">
        <f t="shared" ref="N68:O68" si="21">N69+N76</f>
        <v>0</v>
      </c>
      <c r="O68" s="5">
        <f t="shared" si="21"/>
        <v>0</v>
      </c>
      <c r="P68" s="17"/>
      <c r="Q68" s="17"/>
      <c r="R68" s="17"/>
    </row>
    <row r="69" spans="1:18" s="6" customFormat="1" ht="31.5" x14ac:dyDescent="0.2">
      <c r="A69" s="3" t="s">
        <v>68</v>
      </c>
      <c r="B69" s="7" t="s">
        <v>25</v>
      </c>
      <c r="C69" s="7" t="s">
        <v>15</v>
      </c>
      <c r="D69" s="7" t="s">
        <v>34</v>
      </c>
      <c r="E69" s="7" t="s">
        <v>69</v>
      </c>
      <c r="F69" s="7" t="s">
        <v>0</v>
      </c>
      <c r="G69" s="7" t="s">
        <v>0</v>
      </c>
      <c r="H69" s="8" t="s">
        <v>0</v>
      </c>
      <c r="I69" s="8" t="s">
        <v>0</v>
      </c>
      <c r="J69" s="8" t="s">
        <v>0</v>
      </c>
      <c r="K69" s="13" t="s">
        <v>0</v>
      </c>
      <c r="L69" s="8" t="s">
        <v>0</v>
      </c>
      <c r="M69" s="5">
        <f t="shared" si="19"/>
        <v>85807354.590000004</v>
      </c>
      <c r="N69" s="5">
        <f t="shared" si="20"/>
        <v>0</v>
      </c>
      <c r="O69" s="5">
        <f t="shared" si="20"/>
        <v>0</v>
      </c>
      <c r="P69" s="17"/>
      <c r="Q69" s="17"/>
      <c r="R69" s="17"/>
    </row>
    <row r="70" spans="1:18" s="6" customFormat="1" ht="78.75" x14ac:dyDescent="0.2">
      <c r="A70" s="3" t="s">
        <v>138</v>
      </c>
      <c r="B70" s="7" t="s">
        <v>25</v>
      </c>
      <c r="C70" s="7" t="s">
        <v>15</v>
      </c>
      <c r="D70" s="7" t="s">
        <v>34</v>
      </c>
      <c r="E70" s="7" t="s">
        <v>69</v>
      </c>
      <c r="F70" s="7"/>
      <c r="G70" s="7"/>
      <c r="H70" s="8"/>
      <c r="I70" s="8"/>
      <c r="J70" s="8"/>
      <c r="K70" s="13"/>
      <c r="L70" s="8"/>
      <c r="M70" s="5">
        <f t="shared" si="19"/>
        <v>85807354.590000004</v>
      </c>
      <c r="N70" s="5">
        <f t="shared" si="20"/>
        <v>0</v>
      </c>
      <c r="O70" s="5">
        <f t="shared" si="20"/>
        <v>0</v>
      </c>
      <c r="P70" s="17"/>
      <c r="Q70" s="17"/>
      <c r="R70" s="17"/>
    </row>
    <row r="71" spans="1:18" s="6" customFormat="1" ht="15.75" x14ac:dyDescent="0.2">
      <c r="A71" s="9" t="s">
        <v>70</v>
      </c>
      <c r="B71" s="7" t="s">
        <v>25</v>
      </c>
      <c r="C71" s="7" t="s">
        <v>15</v>
      </c>
      <c r="D71" s="7" t="s">
        <v>34</v>
      </c>
      <c r="E71" s="7" t="s">
        <v>69</v>
      </c>
      <c r="F71" s="7" t="s">
        <v>71</v>
      </c>
      <c r="G71" s="7" t="s">
        <v>0</v>
      </c>
      <c r="H71" s="7" t="s">
        <v>0</v>
      </c>
      <c r="I71" s="7" t="s">
        <v>0</v>
      </c>
      <c r="J71" s="7" t="s">
        <v>0</v>
      </c>
      <c r="K71" s="14" t="s">
        <v>0</v>
      </c>
      <c r="L71" s="7" t="s">
        <v>0</v>
      </c>
      <c r="M71" s="5">
        <f t="shared" si="19"/>
        <v>85807354.590000004</v>
      </c>
      <c r="N71" s="5">
        <f t="shared" si="20"/>
        <v>0</v>
      </c>
      <c r="O71" s="5">
        <f t="shared" si="20"/>
        <v>0</v>
      </c>
      <c r="P71" s="17"/>
      <c r="Q71" s="17"/>
      <c r="R71" s="17"/>
    </row>
    <row r="72" spans="1:18" s="6" customFormat="1" ht="15.75" x14ac:dyDescent="0.2">
      <c r="A72" s="9" t="s">
        <v>72</v>
      </c>
      <c r="B72" s="7" t="s">
        <v>25</v>
      </c>
      <c r="C72" s="7" t="s">
        <v>15</v>
      </c>
      <c r="D72" s="7" t="s">
        <v>34</v>
      </c>
      <c r="E72" s="7" t="s">
        <v>69</v>
      </c>
      <c r="F72" s="7" t="s">
        <v>71</v>
      </c>
      <c r="G72" s="7" t="s">
        <v>34</v>
      </c>
      <c r="H72" s="7" t="s">
        <v>0</v>
      </c>
      <c r="I72" s="7" t="s">
        <v>0</v>
      </c>
      <c r="J72" s="7" t="s">
        <v>0</v>
      </c>
      <c r="K72" s="14" t="s">
        <v>0</v>
      </c>
      <c r="L72" s="7" t="s">
        <v>0</v>
      </c>
      <c r="M72" s="5">
        <f t="shared" si="19"/>
        <v>85807354.590000004</v>
      </c>
      <c r="N72" s="5">
        <f t="shared" si="20"/>
        <v>0</v>
      </c>
      <c r="O72" s="5">
        <f t="shared" si="20"/>
        <v>0</v>
      </c>
      <c r="P72" s="17"/>
      <c r="Q72" s="17"/>
      <c r="R72" s="17"/>
    </row>
    <row r="73" spans="1:18" s="6" customFormat="1" ht="31.5" x14ac:dyDescent="0.2">
      <c r="A73" s="3" t="s">
        <v>73</v>
      </c>
      <c r="B73" s="7" t="s">
        <v>25</v>
      </c>
      <c r="C73" s="7" t="s">
        <v>15</v>
      </c>
      <c r="D73" s="7" t="s">
        <v>34</v>
      </c>
      <c r="E73" s="7" t="s">
        <v>69</v>
      </c>
      <c r="F73" s="7" t="s">
        <v>71</v>
      </c>
      <c r="G73" s="7" t="s">
        <v>34</v>
      </c>
      <c r="H73" s="7" t="s">
        <v>74</v>
      </c>
      <c r="I73" s="8" t="s">
        <v>0</v>
      </c>
      <c r="J73" s="8" t="s">
        <v>0</v>
      </c>
      <c r="K73" s="13" t="s">
        <v>0</v>
      </c>
      <c r="L73" s="8" t="s">
        <v>0</v>
      </c>
      <c r="M73" s="5">
        <f t="shared" si="19"/>
        <v>85807354.590000004</v>
      </c>
      <c r="N73" s="5">
        <f t="shared" si="20"/>
        <v>0</v>
      </c>
      <c r="O73" s="5">
        <f t="shared" si="20"/>
        <v>0</v>
      </c>
      <c r="P73" s="17"/>
      <c r="Q73" s="17"/>
      <c r="R73" s="17"/>
    </row>
    <row r="74" spans="1:18" s="6" customFormat="1" ht="94.5" x14ac:dyDescent="0.2">
      <c r="A74" s="3" t="s">
        <v>75</v>
      </c>
      <c r="B74" s="7" t="s">
        <v>25</v>
      </c>
      <c r="C74" s="7" t="s">
        <v>15</v>
      </c>
      <c r="D74" s="7" t="s">
        <v>34</v>
      </c>
      <c r="E74" s="7" t="s">
        <v>69</v>
      </c>
      <c r="F74" s="7" t="s">
        <v>71</v>
      </c>
      <c r="G74" s="7" t="s">
        <v>34</v>
      </c>
      <c r="H74" s="7" t="s">
        <v>74</v>
      </c>
      <c r="I74" s="7" t="s">
        <v>76</v>
      </c>
      <c r="J74" s="7" t="s">
        <v>0</v>
      </c>
      <c r="K74" s="14" t="s">
        <v>0</v>
      </c>
      <c r="L74" s="7" t="s">
        <v>0</v>
      </c>
      <c r="M74" s="5">
        <f t="shared" si="19"/>
        <v>85807354.590000004</v>
      </c>
      <c r="N74" s="5">
        <f t="shared" si="20"/>
        <v>0</v>
      </c>
      <c r="O74" s="5">
        <f t="shared" si="20"/>
        <v>0</v>
      </c>
      <c r="P74" s="17"/>
      <c r="Q74" s="17"/>
      <c r="R74" s="17"/>
    </row>
    <row r="75" spans="1:18" s="6" customFormat="1" ht="47.25" x14ac:dyDescent="0.2">
      <c r="A75" s="10" t="s">
        <v>77</v>
      </c>
      <c r="B75" s="4" t="s">
        <v>25</v>
      </c>
      <c r="C75" s="4" t="s">
        <v>15</v>
      </c>
      <c r="D75" s="4" t="s">
        <v>34</v>
      </c>
      <c r="E75" s="4" t="s">
        <v>69</v>
      </c>
      <c r="F75" s="4" t="s">
        <v>71</v>
      </c>
      <c r="G75" s="4" t="s">
        <v>34</v>
      </c>
      <c r="H75" s="4" t="s">
        <v>74</v>
      </c>
      <c r="I75" s="4" t="s">
        <v>76</v>
      </c>
      <c r="J75" s="11" t="s">
        <v>155</v>
      </c>
      <c r="K75" s="2" t="s">
        <v>152</v>
      </c>
      <c r="L75" s="11" t="s">
        <v>45</v>
      </c>
      <c r="M75" s="12">
        <f>70414690+85807354.59-70414690</f>
        <v>85807354.590000004</v>
      </c>
      <c r="N75" s="12">
        <v>0</v>
      </c>
      <c r="O75" s="12">
        <v>0</v>
      </c>
      <c r="P75" s="17"/>
      <c r="Q75" s="17"/>
      <c r="R75" s="17"/>
    </row>
    <row r="76" spans="1:18" s="24" customFormat="1" ht="31.5" x14ac:dyDescent="0.2">
      <c r="A76" s="3" t="s">
        <v>31</v>
      </c>
      <c r="B76" s="7" t="s">
        <v>25</v>
      </c>
      <c r="C76" s="7" t="s">
        <v>15</v>
      </c>
      <c r="D76" s="7" t="s">
        <v>34</v>
      </c>
      <c r="E76" s="7" t="s">
        <v>32</v>
      </c>
      <c r="F76" s="7"/>
      <c r="G76" s="7"/>
      <c r="H76" s="7"/>
      <c r="I76" s="7"/>
      <c r="J76" s="19"/>
      <c r="K76" s="20"/>
      <c r="L76" s="19"/>
      <c r="M76" s="5">
        <f t="shared" ref="M76:M80" si="22">M77</f>
        <v>2000000</v>
      </c>
      <c r="N76" s="5">
        <f t="shared" ref="N76:O76" si="23">N77</f>
        <v>0</v>
      </c>
      <c r="O76" s="5">
        <f t="shared" si="23"/>
        <v>0</v>
      </c>
      <c r="P76" s="23"/>
      <c r="Q76" s="23"/>
      <c r="R76" s="23"/>
    </row>
    <row r="77" spans="1:18" s="24" customFormat="1" ht="78.75" x14ac:dyDescent="0.2">
      <c r="A77" s="3" t="s">
        <v>46</v>
      </c>
      <c r="B77" s="7" t="s">
        <v>25</v>
      </c>
      <c r="C77" s="7" t="s">
        <v>15</v>
      </c>
      <c r="D77" s="7" t="s">
        <v>34</v>
      </c>
      <c r="E77" s="7" t="s">
        <v>32</v>
      </c>
      <c r="F77" s="7" t="s">
        <v>0</v>
      </c>
      <c r="G77" s="7" t="s">
        <v>0</v>
      </c>
      <c r="H77" s="7" t="s">
        <v>0</v>
      </c>
      <c r="I77" s="7" t="s">
        <v>0</v>
      </c>
      <c r="J77" s="19" t="s">
        <v>0</v>
      </c>
      <c r="K77" s="20" t="s">
        <v>0</v>
      </c>
      <c r="L77" s="19" t="s">
        <v>0</v>
      </c>
      <c r="M77" s="5">
        <f t="shared" si="22"/>
        <v>2000000</v>
      </c>
      <c r="N77" s="5">
        <f t="shared" ref="N77:O81" si="24">N78</f>
        <v>0</v>
      </c>
      <c r="O77" s="5">
        <f t="shared" si="24"/>
        <v>0</v>
      </c>
      <c r="P77" s="23"/>
      <c r="Q77" s="23"/>
      <c r="R77" s="23"/>
    </row>
    <row r="78" spans="1:18" s="24" customFormat="1" ht="15.75" x14ac:dyDescent="0.2">
      <c r="A78" s="3" t="s">
        <v>70</v>
      </c>
      <c r="B78" s="7" t="s">
        <v>25</v>
      </c>
      <c r="C78" s="7" t="s">
        <v>15</v>
      </c>
      <c r="D78" s="7" t="s">
        <v>34</v>
      </c>
      <c r="E78" s="7" t="s">
        <v>32</v>
      </c>
      <c r="F78" s="7" t="s">
        <v>71</v>
      </c>
      <c r="G78" s="7" t="s">
        <v>0</v>
      </c>
      <c r="H78" s="7" t="s">
        <v>0</v>
      </c>
      <c r="I78" s="7" t="s">
        <v>0</v>
      </c>
      <c r="J78" s="19" t="s">
        <v>0</v>
      </c>
      <c r="K78" s="20" t="s">
        <v>0</v>
      </c>
      <c r="L78" s="19" t="s">
        <v>0</v>
      </c>
      <c r="M78" s="5">
        <f t="shared" si="22"/>
        <v>2000000</v>
      </c>
      <c r="N78" s="5">
        <f t="shared" si="24"/>
        <v>0</v>
      </c>
      <c r="O78" s="5">
        <f t="shared" si="24"/>
        <v>0</v>
      </c>
      <c r="P78" s="23"/>
      <c r="Q78" s="23"/>
      <c r="R78" s="23"/>
    </row>
    <row r="79" spans="1:18" s="24" customFormat="1" ht="15.75" x14ac:dyDescent="0.2">
      <c r="A79" s="3" t="s">
        <v>72</v>
      </c>
      <c r="B79" s="7" t="s">
        <v>25</v>
      </c>
      <c r="C79" s="7" t="s">
        <v>15</v>
      </c>
      <c r="D79" s="7" t="s">
        <v>34</v>
      </c>
      <c r="E79" s="7" t="s">
        <v>32</v>
      </c>
      <c r="F79" s="7" t="s">
        <v>71</v>
      </c>
      <c r="G79" s="7" t="s">
        <v>34</v>
      </c>
      <c r="H79" s="7" t="s">
        <v>0</v>
      </c>
      <c r="I79" s="7" t="s">
        <v>0</v>
      </c>
      <c r="J79" s="19" t="s">
        <v>0</v>
      </c>
      <c r="K79" s="20" t="s">
        <v>0</v>
      </c>
      <c r="L79" s="19" t="s">
        <v>0</v>
      </c>
      <c r="M79" s="5">
        <f t="shared" si="22"/>
        <v>2000000</v>
      </c>
      <c r="N79" s="5">
        <f t="shared" si="24"/>
        <v>0</v>
      </c>
      <c r="O79" s="5">
        <f t="shared" si="24"/>
        <v>0</v>
      </c>
      <c r="P79" s="23"/>
      <c r="Q79" s="23"/>
      <c r="R79" s="23"/>
    </row>
    <row r="80" spans="1:18" s="24" customFormat="1" ht="31.5" x14ac:dyDescent="0.2">
      <c r="A80" s="3" t="s">
        <v>73</v>
      </c>
      <c r="B80" s="7" t="s">
        <v>25</v>
      </c>
      <c r="C80" s="7" t="s">
        <v>15</v>
      </c>
      <c r="D80" s="7" t="s">
        <v>34</v>
      </c>
      <c r="E80" s="7" t="s">
        <v>32</v>
      </c>
      <c r="F80" s="7" t="s">
        <v>71</v>
      </c>
      <c r="G80" s="7" t="s">
        <v>34</v>
      </c>
      <c r="H80" s="7" t="s">
        <v>74</v>
      </c>
      <c r="I80" s="7" t="s">
        <v>0</v>
      </c>
      <c r="J80" s="19" t="s">
        <v>0</v>
      </c>
      <c r="K80" s="20" t="s">
        <v>0</v>
      </c>
      <c r="L80" s="19" t="s">
        <v>0</v>
      </c>
      <c r="M80" s="5">
        <f t="shared" si="22"/>
        <v>2000000</v>
      </c>
      <c r="N80" s="5">
        <f t="shared" si="24"/>
        <v>0</v>
      </c>
      <c r="O80" s="5">
        <f t="shared" si="24"/>
        <v>0</v>
      </c>
      <c r="P80" s="23"/>
      <c r="Q80" s="23"/>
      <c r="R80" s="23"/>
    </row>
    <row r="81" spans="1:18" s="24" customFormat="1" ht="63" x14ac:dyDescent="0.2">
      <c r="A81" s="3" t="s">
        <v>39</v>
      </c>
      <c r="B81" s="7" t="s">
        <v>25</v>
      </c>
      <c r="C81" s="7" t="s">
        <v>15</v>
      </c>
      <c r="D81" s="7" t="s">
        <v>34</v>
      </c>
      <c r="E81" s="7" t="s">
        <v>32</v>
      </c>
      <c r="F81" s="7" t="s">
        <v>71</v>
      </c>
      <c r="G81" s="7" t="s">
        <v>34</v>
      </c>
      <c r="H81" s="7" t="s">
        <v>74</v>
      </c>
      <c r="I81" s="7" t="s">
        <v>40</v>
      </c>
      <c r="J81" s="19" t="s">
        <v>0</v>
      </c>
      <c r="K81" s="20" t="s">
        <v>0</v>
      </c>
      <c r="L81" s="19" t="s">
        <v>0</v>
      </c>
      <c r="M81" s="5">
        <f>M82</f>
        <v>2000000</v>
      </c>
      <c r="N81" s="5">
        <f t="shared" si="24"/>
        <v>0</v>
      </c>
      <c r="O81" s="5">
        <f t="shared" si="24"/>
        <v>0</v>
      </c>
      <c r="P81" s="23"/>
      <c r="Q81" s="23"/>
      <c r="R81" s="23"/>
    </row>
    <row r="82" spans="1:18" s="22" customFormat="1" ht="31.5" x14ac:dyDescent="0.2">
      <c r="A82" s="10" t="s">
        <v>182</v>
      </c>
      <c r="B82" s="4" t="s">
        <v>25</v>
      </c>
      <c r="C82" s="4" t="s">
        <v>15</v>
      </c>
      <c r="D82" s="4" t="s">
        <v>34</v>
      </c>
      <c r="E82" s="4" t="s">
        <v>32</v>
      </c>
      <c r="F82" s="4" t="s">
        <v>71</v>
      </c>
      <c r="G82" s="4" t="s">
        <v>34</v>
      </c>
      <c r="H82" s="4" t="s">
        <v>74</v>
      </c>
      <c r="I82" s="4" t="s">
        <v>40</v>
      </c>
      <c r="J82" s="11" t="s">
        <v>88</v>
      </c>
      <c r="K82" s="2" t="s">
        <v>183</v>
      </c>
      <c r="L82" s="11">
        <v>2027</v>
      </c>
      <c r="M82" s="12">
        <v>2000000</v>
      </c>
      <c r="N82" s="12">
        <v>0</v>
      </c>
      <c r="O82" s="12">
        <v>0</v>
      </c>
      <c r="P82" s="21"/>
      <c r="Q82" s="21"/>
      <c r="R82" s="21"/>
    </row>
    <row r="83" spans="1:18" s="6" customFormat="1" ht="31.5" x14ac:dyDescent="0.2">
      <c r="A83" s="3" t="s">
        <v>78</v>
      </c>
      <c r="B83" s="7" t="s">
        <v>26</v>
      </c>
      <c r="C83" s="7" t="s">
        <v>0</v>
      </c>
      <c r="D83" s="7" t="s">
        <v>0</v>
      </c>
      <c r="E83" s="7" t="s">
        <v>0</v>
      </c>
      <c r="F83" s="7" t="s">
        <v>0</v>
      </c>
      <c r="G83" s="7" t="s">
        <v>0</v>
      </c>
      <c r="H83" s="8" t="s">
        <v>0</v>
      </c>
      <c r="I83" s="8" t="s">
        <v>0</v>
      </c>
      <c r="J83" s="8" t="s">
        <v>0</v>
      </c>
      <c r="K83" s="13" t="s">
        <v>0</v>
      </c>
      <c r="L83" s="8" t="s">
        <v>0</v>
      </c>
      <c r="M83" s="5">
        <f>M84+M92</f>
        <v>224495130.76999998</v>
      </c>
      <c r="N83" s="5">
        <f t="shared" ref="N83:O83" si="25">N84+N92</f>
        <v>0</v>
      </c>
      <c r="O83" s="5">
        <f t="shared" si="25"/>
        <v>62000000</v>
      </c>
      <c r="P83" s="17"/>
      <c r="Q83" s="17"/>
      <c r="R83" s="17"/>
    </row>
    <row r="84" spans="1:18" s="6" customFormat="1" ht="31.5" x14ac:dyDescent="0.2">
      <c r="A84" s="3" t="s">
        <v>79</v>
      </c>
      <c r="B84" s="7" t="s">
        <v>26</v>
      </c>
      <c r="C84" s="7" t="s">
        <v>14</v>
      </c>
      <c r="D84" s="7" t="s">
        <v>80</v>
      </c>
      <c r="E84" s="7" t="s">
        <v>0</v>
      </c>
      <c r="F84" s="7" t="s">
        <v>0</v>
      </c>
      <c r="G84" s="7" t="s">
        <v>0</v>
      </c>
      <c r="H84" s="8" t="s">
        <v>0</v>
      </c>
      <c r="I84" s="8" t="s">
        <v>0</v>
      </c>
      <c r="J84" s="8" t="s">
        <v>0</v>
      </c>
      <c r="K84" s="13" t="s">
        <v>0</v>
      </c>
      <c r="L84" s="8" t="s">
        <v>0</v>
      </c>
      <c r="M84" s="5">
        <f t="shared" ref="M84:M90" si="26">M85</f>
        <v>0</v>
      </c>
      <c r="N84" s="5">
        <f t="shared" ref="N84:O86" si="27">N85</f>
        <v>0</v>
      </c>
      <c r="O84" s="5">
        <f t="shared" si="27"/>
        <v>62000000</v>
      </c>
      <c r="P84" s="17"/>
      <c r="Q84" s="17"/>
      <c r="R84" s="17"/>
    </row>
    <row r="85" spans="1:18" s="6" customFormat="1" ht="31.5" x14ac:dyDescent="0.2">
      <c r="A85" s="3" t="s">
        <v>31</v>
      </c>
      <c r="B85" s="7" t="s">
        <v>26</v>
      </c>
      <c r="C85" s="7" t="s">
        <v>14</v>
      </c>
      <c r="D85" s="7" t="s">
        <v>80</v>
      </c>
      <c r="E85" s="7" t="s">
        <v>32</v>
      </c>
      <c r="F85" s="7" t="s">
        <v>0</v>
      </c>
      <c r="G85" s="7" t="s">
        <v>0</v>
      </c>
      <c r="H85" s="8" t="s">
        <v>0</v>
      </c>
      <c r="I85" s="8" t="s">
        <v>0</v>
      </c>
      <c r="J85" s="8" t="s">
        <v>0</v>
      </c>
      <c r="K85" s="13" t="s">
        <v>0</v>
      </c>
      <c r="L85" s="8" t="s">
        <v>0</v>
      </c>
      <c r="M85" s="5">
        <f t="shared" si="26"/>
        <v>0</v>
      </c>
      <c r="N85" s="5">
        <f t="shared" si="27"/>
        <v>0</v>
      </c>
      <c r="O85" s="5">
        <f t="shared" si="27"/>
        <v>62000000</v>
      </c>
      <c r="P85" s="17"/>
      <c r="Q85" s="17"/>
      <c r="R85" s="17"/>
    </row>
    <row r="86" spans="1:18" s="6" customFormat="1" ht="78.75" x14ac:dyDescent="0.2">
      <c r="A86" s="3" t="s">
        <v>46</v>
      </c>
      <c r="B86" s="7" t="s">
        <v>26</v>
      </c>
      <c r="C86" s="7" t="s">
        <v>14</v>
      </c>
      <c r="D86" s="7" t="s">
        <v>80</v>
      </c>
      <c r="E86" s="7" t="s">
        <v>32</v>
      </c>
      <c r="F86" s="7"/>
      <c r="G86" s="7"/>
      <c r="H86" s="8"/>
      <c r="I86" s="8"/>
      <c r="J86" s="8"/>
      <c r="K86" s="13"/>
      <c r="L86" s="8"/>
      <c r="M86" s="5">
        <f t="shared" si="26"/>
        <v>0</v>
      </c>
      <c r="N86" s="5">
        <f t="shared" si="27"/>
        <v>0</v>
      </c>
      <c r="O86" s="5">
        <f t="shared" si="27"/>
        <v>62000000</v>
      </c>
      <c r="P86" s="17"/>
      <c r="Q86" s="17"/>
      <c r="R86" s="17"/>
    </row>
    <row r="87" spans="1:18" s="6" customFormat="1" ht="15.75" x14ac:dyDescent="0.2">
      <c r="A87" s="9" t="s">
        <v>81</v>
      </c>
      <c r="B87" s="7" t="s">
        <v>26</v>
      </c>
      <c r="C87" s="7" t="s">
        <v>14</v>
      </c>
      <c r="D87" s="7" t="s">
        <v>80</v>
      </c>
      <c r="E87" s="7" t="s">
        <v>32</v>
      </c>
      <c r="F87" s="7" t="s">
        <v>82</v>
      </c>
      <c r="G87" s="7" t="s">
        <v>0</v>
      </c>
      <c r="H87" s="7" t="s">
        <v>0</v>
      </c>
      <c r="I87" s="7" t="s">
        <v>0</v>
      </c>
      <c r="J87" s="7" t="s">
        <v>0</v>
      </c>
      <c r="K87" s="14" t="s">
        <v>0</v>
      </c>
      <c r="L87" s="7" t="s">
        <v>0</v>
      </c>
      <c r="M87" s="5">
        <f t="shared" si="26"/>
        <v>0</v>
      </c>
      <c r="N87" s="5">
        <f t="shared" ref="N87:O87" si="28">N88+N95</f>
        <v>0</v>
      </c>
      <c r="O87" s="5">
        <f t="shared" si="28"/>
        <v>62000000</v>
      </c>
      <c r="P87" s="17"/>
      <c r="Q87" s="17"/>
      <c r="R87" s="17"/>
    </row>
    <row r="88" spans="1:18" s="6" customFormat="1" ht="15.75" x14ac:dyDescent="0.2">
      <c r="A88" s="9" t="s">
        <v>89</v>
      </c>
      <c r="B88" s="7" t="s">
        <v>26</v>
      </c>
      <c r="C88" s="7" t="s">
        <v>14</v>
      </c>
      <c r="D88" s="7" t="s">
        <v>80</v>
      </c>
      <c r="E88" s="7" t="s">
        <v>32</v>
      </c>
      <c r="F88" s="7" t="s">
        <v>82</v>
      </c>
      <c r="G88" s="7" t="s">
        <v>29</v>
      </c>
      <c r="H88" s="7" t="s">
        <v>0</v>
      </c>
      <c r="I88" s="7" t="s">
        <v>0</v>
      </c>
      <c r="J88" s="7" t="s">
        <v>0</v>
      </c>
      <c r="K88" s="14" t="s">
        <v>0</v>
      </c>
      <c r="L88" s="7" t="s">
        <v>0</v>
      </c>
      <c r="M88" s="5">
        <f t="shared" si="26"/>
        <v>0</v>
      </c>
      <c r="N88" s="5">
        <f t="shared" ref="N88:O90" si="29">N89</f>
        <v>0</v>
      </c>
      <c r="O88" s="5">
        <f t="shared" si="29"/>
        <v>62000000</v>
      </c>
      <c r="P88" s="17"/>
      <c r="Q88" s="17"/>
      <c r="R88" s="17"/>
    </row>
    <row r="89" spans="1:18" s="6" customFormat="1" ht="47.25" x14ac:dyDescent="0.2">
      <c r="A89" s="3" t="s">
        <v>90</v>
      </c>
      <c r="B89" s="7" t="s">
        <v>26</v>
      </c>
      <c r="C89" s="7" t="s">
        <v>14</v>
      </c>
      <c r="D89" s="7" t="s">
        <v>80</v>
      </c>
      <c r="E89" s="7" t="s">
        <v>32</v>
      </c>
      <c r="F89" s="7" t="s">
        <v>82</v>
      </c>
      <c r="G89" s="7" t="s">
        <v>29</v>
      </c>
      <c r="H89" s="7" t="s">
        <v>91</v>
      </c>
      <c r="I89" s="8" t="s">
        <v>0</v>
      </c>
      <c r="J89" s="8" t="s">
        <v>0</v>
      </c>
      <c r="K89" s="13" t="s">
        <v>0</v>
      </c>
      <c r="L89" s="8" t="s">
        <v>0</v>
      </c>
      <c r="M89" s="5">
        <f t="shared" si="26"/>
        <v>0</v>
      </c>
      <c r="N89" s="5">
        <f t="shared" si="29"/>
        <v>0</v>
      </c>
      <c r="O89" s="5">
        <f t="shared" si="29"/>
        <v>62000000</v>
      </c>
      <c r="P89" s="17"/>
      <c r="Q89" s="17"/>
      <c r="R89" s="17"/>
    </row>
    <row r="90" spans="1:18" s="6" customFormat="1" ht="63" x14ac:dyDescent="0.2">
      <c r="A90" s="3" t="s">
        <v>39</v>
      </c>
      <c r="B90" s="7" t="s">
        <v>26</v>
      </c>
      <c r="C90" s="7" t="s">
        <v>14</v>
      </c>
      <c r="D90" s="7" t="s">
        <v>80</v>
      </c>
      <c r="E90" s="7" t="s">
        <v>32</v>
      </c>
      <c r="F90" s="7" t="s">
        <v>82</v>
      </c>
      <c r="G90" s="7" t="s">
        <v>29</v>
      </c>
      <c r="H90" s="7" t="s">
        <v>91</v>
      </c>
      <c r="I90" s="7" t="s">
        <v>40</v>
      </c>
      <c r="J90" s="7" t="s">
        <v>0</v>
      </c>
      <c r="K90" s="14" t="s">
        <v>0</v>
      </c>
      <c r="L90" s="7" t="s">
        <v>0</v>
      </c>
      <c r="M90" s="5">
        <f t="shared" si="26"/>
        <v>0</v>
      </c>
      <c r="N90" s="5">
        <f t="shared" si="29"/>
        <v>0</v>
      </c>
      <c r="O90" s="5">
        <f t="shared" si="29"/>
        <v>62000000</v>
      </c>
      <c r="P90" s="17"/>
      <c r="Q90" s="17"/>
      <c r="R90" s="17"/>
    </row>
    <row r="91" spans="1:18" s="6" customFormat="1" ht="47.25" x14ac:dyDescent="0.2">
      <c r="A91" s="10" t="s">
        <v>92</v>
      </c>
      <c r="B91" s="4" t="s">
        <v>26</v>
      </c>
      <c r="C91" s="4" t="s">
        <v>14</v>
      </c>
      <c r="D91" s="4" t="s">
        <v>80</v>
      </c>
      <c r="E91" s="4" t="s">
        <v>32</v>
      </c>
      <c r="F91" s="4" t="s">
        <v>82</v>
      </c>
      <c r="G91" s="4" t="s">
        <v>29</v>
      </c>
      <c r="H91" s="4" t="s">
        <v>91</v>
      </c>
      <c r="I91" s="4" t="s">
        <v>40</v>
      </c>
      <c r="J91" s="11" t="s">
        <v>88</v>
      </c>
      <c r="K91" s="2">
        <v>100</v>
      </c>
      <c r="L91" s="11" t="s">
        <v>93</v>
      </c>
      <c r="M91" s="12">
        <v>0</v>
      </c>
      <c r="N91" s="12">
        <v>0</v>
      </c>
      <c r="O91" s="12">
        <v>62000000</v>
      </c>
      <c r="P91" s="17"/>
      <c r="Q91" s="17"/>
      <c r="R91" s="17"/>
    </row>
    <row r="92" spans="1:18" s="24" customFormat="1" ht="31.5" x14ac:dyDescent="0.2">
      <c r="A92" s="3" t="s">
        <v>179</v>
      </c>
      <c r="B92" s="7">
        <v>16</v>
      </c>
      <c r="C92" s="7">
        <v>1</v>
      </c>
      <c r="D92" s="7" t="s">
        <v>178</v>
      </c>
      <c r="E92" s="7"/>
      <c r="F92" s="7"/>
      <c r="G92" s="7"/>
      <c r="H92" s="7"/>
      <c r="I92" s="7"/>
      <c r="J92" s="19"/>
      <c r="K92" s="20"/>
      <c r="L92" s="19"/>
      <c r="M92" s="5">
        <f t="shared" ref="M92:M97" si="30">M93</f>
        <v>224495130.76999998</v>
      </c>
      <c r="N92" s="5">
        <f t="shared" ref="N92:O94" si="31">N93</f>
        <v>0</v>
      </c>
      <c r="O92" s="5">
        <f t="shared" si="31"/>
        <v>0</v>
      </c>
      <c r="P92" s="23"/>
      <c r="Q92" s="23"/>
      <c r="R92" s="23"/>
    </row>
    <row r="93" spans="1:18" s="24" customFormat="1" ht="31.5" x14ac:dyDescent="0.2">
      <c r="A93" s="3" t="s">
        <v>31</v>
      </c>
      <c r="B93" s="7">
        <v>16</v>
      </c>
      <c r="C93" s="7">
        <v>1</v>
      </c>
      <c r="D93" s="7" t="s">
        <v>178</v>
      </c>
      <c r="E93" s="7">
        <v>819</v>
      </c>
      <c r="F93" s="7"/>
      <c r="G93" s="7"/>
      <c r="H93" s="7"/>
      <c r="I93" s="7"/>
      <c r="J93" s="19"/>
      <c r="K93" s="20"/>
      <c r="L93" s="19"/>
      <c r="M93" s="5">
        <f t="shared" si="30"/>
        <v>224495130.76999998</v>
      </c>
      <c r="N93" s="5">
        <f t="shared" si="31"/>
        <v>0</v>
      </c>
      <c r="O93" s="5">
        <f t="shared" si="31"/>
        <v>0</v>
      </c>
      <c r="P93" s="23"/>
      <c r="Q93" s="23"/>
      <c r="R93" s="23"/>
    </row>
    <row r="94" spans="1:18" s="24" customFormat="1" ht="78.75" x14ac:dyDescent="0.2">
      <c r="A94" s="3" t="s">
        <v>46</v>
      </c>
      <c r="B94" s="7">
        <v>16</v>
      </c>
      <c r="C94" s="7">
        <v>1</v>
      </c>
      <c r="D94" s="7" t="s">
        <v>178</v>
      </c>
      <c r="E94" s="7">
        <v>819</v>
      </c>
      <c r="F94" s="7"/>
      <c r="G94" s="7"/>
      <c r="H94" s="7"/>
      <c r="I94" s="7"/>
      <c r="J94" s="19"/>
      <c r="K94" s="20"/>
      <c r="L94" s="19"/>
      <c r="M94" s="5">
        <f t="shared" si="30"/>
        <v>224495130.76999998</v>
      </c>
      <c r="N94" s="5">
        <f t="shared" si="31"/>
        <v>0</v>
      </c>
      <c r="O94" s="5">
        <f t="shared" si="31"/>
        <v>0</v>
      </c>
      <c r="P94" s="23"/>
      <c r="Q94" s="23"/>
      <c r="R94" s="23"/>
    </row>
    <row r="95" spans="1:18" s="22" customFormat="1" ht="15.75" x14ac:dyDescent="0.2">
      <c r="A95" s="9" t="s">
        <v>83</v>
      </c>
      <c r="B95" s="7" t="s">
        <v>26</v>
      </c>
      <c r="C95" s="7" t="s">
        <v>14</v>
      </c>
      <c r="D95" s="7" t="s">
        <v>178</v>
      </c>
      <c r="E95" s="7" t="s">
        <v>32</v>
      </c>
      <c r="F95" s="7" t="s">
        <v>82</v>
      </c>
      <c r="G95" s="7" t="s">
        <v>84</v>
      </c>
      <c r="H95" s="7" t="s">
        <v>0</v>
      </c>
      <c r="I95" s="7" t="s">
        <v>0</v>
      </c>
      <c r="J95" s="7" t="s">
        <v>0</v>
      </c>
      <c r="K95" s="14" t="s">
        <v>0</v>
      </c>
      <c r="L95" s="7" t="s">
        <v>0</v>
      </c>
      <c r="M95" s="5">
        <f t="shared" si="30"/>
        <v>224495130.76999998</v>
      </c>
      <c r="N95" s="5">
        <f t="shared" ref="N95:O97" si="32">N96</f>
        <v>0</v>
      </c>
      <c r="O95" s="5">
        <f t="shared" si="32"/>
        <v>0</v>
      </c>
      <c r="P95" s="21"/>
      <c r="Q95" s="21"/>
      <c r="R95" s="21"/>
    </row>
    <row r="96" spans="1:18" s="22" customFormat="1" ht="31.5" x14ac:dyDescent="0.2">
      <c r="A96" s="3" t="s">
        <v>85</v>
      </c>
      <c r="B96" s="7" t="s">
        <v>26</v>
      </c>
      <c r="C96" s="7" t="s">
        <v>14</v>
      </c>
      <c r="D96" s="7" t="s">
        <v>178</v>
      </c>
      <c r="E96" s="7" t="s">
        <v>32</v>
      </c>
      <c r="F96" s="7" t="s">
        <v>82</v>
      </c>
      <c r="G96" s="7" t="s">
        <v>84</v>
      </c>
      <c r="H96" s="7" t="s">
        <v>86</v>
      </c>
      <c r="I96" s="8" t="s">
        <v>0</v>
      </c>
      <c r="J96" s="8" t="s">
        <v>0</v>
      </c>
      <c r="K96" s="13" t="s">
        <v>0</v>
      </c>
      <c r="L96" s="8" t="s">
        <v>0</v>
      </c>
      <c r="M96" s="5">
        <f t="shared" si="30"/>
        <v>224495130.76999998</v>
      </c>
      <c r="N96" s="5">
        <f t="shared" si="32"/>
        <v>0</v>
      </c>
      <c r="O96" s="5">
        <f t="shared" si="32"/>
        <v>0</v>
      </c>
      <c r="P96" s="21"/>
      <c r="Q96" s="21"/>
      <c r="R96" s="21"/>
    </row>
    <row r="97" spans="1:18" s="22" customFormat="1" ht="63" x14ac:dyDescent="0.2">
      <c r="A97" s="3" t="s">
        <v>39</v>
      </c>
      <c r="B97" s="7" t="s">
        <v>26</v>
      </c>
      <c r="C97" s="7" t="s">
        <v>14</v>
      </c>
      <c r="D97" s="7" t="s">
        <v>178</v>
      </c>
      <c r="E97" s="7" t="s">
        <v>32</v>
      </c>
      <c r="F97" s="7" t="s">
        <v>82</v>
      </c>
      <c r="G97" s="7" t="s">
        <v>84</v>
      </c>
      <c r="H97" s="7" t="s">
        <v>86</v>
      </c>
      <c r="I97" s="7" t="s">
        <v>40</v>
      </c>
      <c r="J97" s="7" t="s">
        <v>0</v>
      </c>
      <c r="K97" s="14" t="s">
        <v>0</v>
      </c>
      <c r="L97" s="7" t="s">
        <v>0</v>
      </c>
      <c r="M97" s="5">
        <f t="shared" si="30"/>
        <v>224495130.76999998</v>
      </c>
      <c r="N97" s="5">
        <f t="shared" si="32"/>
        <v>0</v>
      </c>
      <c r="O97" s="5">
        <f t="shared" si="32"/>
        <v>0</v>
      </c>
      <c r="P97" s="21"/>
      <c r="Q97" s="21"/>
      <c r="R97" s="21"/>
    </row>
    <row r="98" spans="1:18" s="22" customFormat="1" ht="110.25" x14ac:dyDescent="0.2">
      <c r="A98" s="10" t="s">
        <v>87</v>
      </c>
      <c r="B98" s="4" t="s">
        <v>26</v>
      </c>
      <c r="C98" s="4" t="s">
        <v>14</v>
      </c>
      <c r="D98" s="4" t="s">
        <v>178</v>
      </c>
      <c r="E98" s="4" t="s">
        <v>32</v>
      </c>
      <c r="F98" s="4" t="s">
        <v>82</v>
      </c>
      <c r="G98" s="4" t="s">
        <v>84</v>
      </c>
      <c r="H98" s="4" t="s">
        <v>86</v>
      </c>
      <c r="I98" s="4" t="s">
        <v>40</v>
      </c>
      <c r="J98" s="11" t="s">
        <v>88</v>
      </c>
      <c r="K98" s="2">
        <v>135</v>
      </c>
      <c r="L98" s="11" t="s">
        <v>45</v>
      </c>
      <c r="M98" s="12">
        <f>130000000+2561153+84556316.77+7377661</f>
        <v>224495130.76999998</v>
      </c>
      <c r="N98" s="12">
        <v>0</v>
      </c>
      <c r="O98" s="12">
        <v>0</v>
      </c>
      <c r="P98" s="21"/>
      <c r="Q98" s="21"/>
      <c r="R98" s="21"/>
    </row>
    <row r="99" spans="1:18" s="6" customFormat="1" ht="78.75" x14ac:dyDescent="0.2">
      <c r="A99" s="3" t="s">
        <v>94</v>
      </c>
      <c r="B99" s="7" t="s">
        <v>95</v>
      </c>
      <c r="C99" s="7" t="s">
        <v>0</v>
      </c>
      <c r="D99" s="7" t="s">
        <v>0</v>
      </c>
      <c r="E99" s="7" t="s">
        <v>0</v>
      </c>
      <c r="F99" s="7" t="s">
        <v>0</v>
      </c>
      <c r="G99" s="7" t="s">
        <v>0</v>
      </c>
      <c r="H99" s="8" t="s">
        <v>0</v>
      </c>
      <c r="I99" s="8" t="s">
        <v>0</v>
      </c>
      <c r="J99" s="8" t="s">
        <v>0</v>
      </c>
      <c r="K99" s="13" t="s">
        <v>0</v>
      </c>
      <c r="L99" s="8" t="s">
        <v>0</v>
      </c>
      <c r="M99" s="5">
        <f>M100+M110</f>
        <v>113936370.52</v>
      </c>
      <c r="N99" s="5">
        <f>N100+N110</f>
        <v>0</v>
      </c>
      <c r="O99" s="5">
        <f>O100+O110</f>
        <v>0</v>
      </c>
      <c r="P99" s="17"/>
      <c r="Q99" s="17"/>
      <c r="R99" s="17"/>
    </row>
    <row r="100" spans="1:18" s="6" customFormat="1" ht="47.25" x14ac:dyDescent="0.2">
      <c r="A100" s="3" t="s">
        <v>96</v>
      </c>
      <c r="B100" s="7" t="s">
        <v>95</v>
      </c>
      <c r="C100" s="7" t="s">
        <v>14</v>
      </c>
      <c r="D100" s="7" t="s">
        <v>97</v>
      </c>
      <c r="E100" s="7" t="s">
        <v>0</v>
      </c>
      <c r="F100" s="7" t="s">
        <v>0</v>
      </c>
      <c r="G100" s="7" t="s">
        <v>0</v>
      </c>
      <c r="H100" s="8" t="s">
        <v>0</v>
      </c>
      <c r="I100" s="8" t="s">
        <v>0</v>
      </c>
      <c r="J100" s="8" t="s">
        <v>0</v>
      </c>
      <c r="K100" s="13" t="s">
        <v>0</v>
      </c>
      <c r="L100" s="8" t="s">
        <v>0</v>
      </c>
      <c r="M100" s="5">
        <f t="shared" ref="M100:M105" si="33">M101</f>
        <v>96999739.719999999</v>
      </c>
      <c r="N100" s="5">
        <f t="shared" ref="N100:O102" si="34">N101</f>
        <v>0</v>
      </c>
      <c r="O100" s="5">
        <f t="shared" si="34"/>
        <v>0</v>
      </c>
      <c r="P100" s="17"/>
      <c r="Q100" s="17"/>
      <c r="R100" s="17"/>
    </row>
    <row r="101" spans="1:18" s="6" customFormat="1" ht="31.5" x14ac:dyDescent="0.2">
      <c r="A101" s="3" t="s">
        <v>31</v>
      </c>
      <c r="B101" s="7" t="s">
        <v>95</v>
      </c>
      <c r="C101" s="7" t="s">
        <v>14</v>
      </c>
      <c r="D101" s="7" t="s">
        <v>97</v>
      </c>
      <c r="E101" s="7" t="s">
        <v>32</v>
      </c>
      <c r="F101" s="7" t="s">
        <v>0</v>
      </c>
      <c r="G101" s="7" t="s">
        <v>0</v>
      </c>
      <c r="H101" s="8" t="s">
        <v>0</v>
      </c>
      <c r="I101" s="8" t="s">
        <v>0</v>
      </c>
      <c r="J101" s="8" t="s">
        <v>0</v>
      </c>
      <c r="K101" s="13" t="s">
        <v>0</v>
      </c>
      <c r="L101" s="8" t="s">
        <v>0</v>
      </c>
      <c r="M101" s="5">
        <f t="shared" si="33"/>
        <v>96999739.719999999</v>
      </c>
      <c r="N101" s="5">
        <f t="shared" si="34"/>
        <v>0</v>
      </c>
      <c r="O101" s="5">
        <f t="shared" si="34"/>
        <v>0</v>
      </c>
      <c r="P101" s="17"/>
      <c r="Q101" s="17"/>
      <c r="R101" s="17"/>
    </row>
    <row r="102" spans="1:18" s="6" customFormat="1" ht="78.75" x14ac:dyDescent="0.2">
      <c r="A102" s="3" t="s">
        <v>139</v>
      </c>
      <c r="B102" s="7" t="s">
        <v>95</v>
      </c>
      <c r="C102" s="7" t="s">
        <v>14</v>
      </c>
      <c r="D102" s="7" t="s">
        <v>97</v>
      </c>
      <c r="E102" s="7" t="s">
        <v>32</v>
      </c>
      <c r="F102" s="7"/>
      <c r="G102" s="7"/>
      <c r="H102" s="8"/>
      <c r="I102" s="8"/>
      <c r="J102" s="8"/>
      <c r="K102" s="13"/>
      <c r="L102" s="8"/>
      <c r="M102" s="5">
        <f t="shared" si="33"/>
        <v>96999739.719999999</v>
      </c>
      <c r="N102" s="5">
        <f t="shared" si="34"/>
        <v>0</v>
      </c>
      <c r="O102" s="5">
        <f t="shared" si="34"/>
        <v>0</v>
      </c>
      <c r="P102" s="17"/>
      <c r="Q102" s="17"/>
      <c r="R102" s="17"/>
    </row>
    <row r="103" spans="1:18" s="6" customFormat="1" ht="15.75" x14ac:dyDescent="0.2">
      <c r="A103" s="9" t="s">
        <v>49</v>
      </c>
      <c r="B103" s="7" t="s">
        <v>95</v>
      </c>
      <c r="C103" s="7" t="s">
        <v>14</v>
      </c>
      <c r="D103" s="7" t="s">
        <v>97</v>
      </c>
      <c r="E103" s="7" t="s">
        <v>32</v>
      </c>
      <c r="F103" s="7" t="s">
        <v>50</v>
      </c>
      <c r="G103" s="7" t="s">
        <v>0</v>
      </c>
      <c r="H103" s="7" t="s">
        <v>0</v>
      </c>
      <c r="I103" s="7" t="s">
        <v>0</v>
      </c>
      <c r="J103" s="7" t="s">
        <v>0</v>
      </c>
      <c r="K103" s="14" t="s">
        <v>0</v>
      </c>
      <c r="L103" s="7" t="s">
        <v>0</v>
      </c>
      <c r="M103" s="5">
        <f t="shared" si="33"/>
        <v>96999739.719999999</v>
      </c>
      <c r="N103" s="5">
        <f t="shared" ref="N103:O104" si="35">N104</f>
        <v>0</v>
      </c>
      <c r="O103" s="5">
        <f t="shared" si="35"/>
        <v>0</v>
      </c>
      <c r="P103" s="17"/>
      <c r="Q103" s="17"/>
      <c r="R103" s="17"/>
    </row>
    <row r="104" spans="1:18" s="6" customFormat="1" ht="31.5" x14ac:dyDescent="0.2">
      <c r="A104" s="9" t="s">
        <v>98</v>
      </c>
      <c r="B104" s="7" t="s">
        <v>95</v>
      </c>
      <c r="C104" s="7" t="s">
        <v>14</v>
      </c>
      <c r="D104" s="7" t="s">
        <v>97</v>
      </c>
      <c r="E104" s="7" t="s">
        <v>32</v>
      </c>
      <c r="F104" s="7" t="s">
        <v>50</v>
      </c>
      <c r="G104" s="7" t="s">
        <v>55</v>
      </c>
      <c r="H104" s="7" t="s">
        <v>0</v>
      </c>
      <c r="I104" s="7" t="s">
        <v>0</v>
      </c>
      <c r="J104" s="7" t="s">
        <v>0</v>
      </c>
      <c r="K104" s="14" t="s">
        <v>0</v>
      </c>
      <c r="L104" s="7" t="s">
        <v>0</v>
      </c>
      <c r="M104" s="5">
        <f t="shared" si="33"/>
        <v>96999739.719999999</v>
      </c>
      <c r="N104" s="5">
        <f t="shared" si="35"/>
        <v>0</v>
      </c>
      <c r="O104" s="5">
        <f t="shared" si="35"/>
        <v>0</v>
      </c>
      <c r="P104" s="17"/>
      <c r="Q104" s="17"/>
      <c r="R104" s="17"/>
    </row>
    <row r="105" spans="1:18" s="6" customFormat="1" ht="47.25" x14ac:dyDescent="0.2">
      <c r="A105" s="3" t="s">
        <v>99</v>
      </c>
      <c r="B105" s="7" t="s">
        <v>95</v>
      </c>
      <c r="C105" s="7" t="s">
        <v>14</v>
      </c>
      <c r="D105" s="7" t="s">
        <v>97</v>
      </c>
      <c r="E105" s="7" t="s">
        <v>32</v>
      </c>
      <c r="F105" s="7" t="s">
        <v>50</v>
      </c>
      <c r="G105" s="7" t="s">
        <v>55</v>
      </c>
      <c r="H105" s="7" t="s">
        <v>100</v>
      </c>
      <c r="I105" s="8" t="s">
        <v>0</v>
      </c>
      <c r="J105" s="8" t="s">
        <v>0</v>
      </c>
      <c r="K105" s="13" t="s">
        <v>0</v>
      </c>
      <c r="L105" s="8" t="s">
        <v>0</v>
      </c>
      <c r="M105" s="5">
        <f t="shared" si="33"/>
        <v>96999739.719999999</v>
      </c>
      <c r="N105" s="5">
        <f t="shared" ref="N105:O105" si="36">N106</f>
        <v>0</v>
      </c>
      <c r="O105" s="5">
        <f t="shared" si="36"/>
        <v>0</v>
      </c>
      <c r="P105" s="17"/>
      <c r="Q105" s="17"/>
      <c r="R105" s="17"/>
    </row>
    <row r="106" spans="1:18" s="6" customFormat="1" ht="63" x14ac:dyDescent="0.2">
      <c r="A106" s="3" t="s">
        <v>39</v>
      </c>
      <c r="B106" s="7" t="s">
        <v>95</v>
      </c>
      <c r="C106" s="7" t="s">
        <v>14</v>
      </c>
      <c r="D106" s="7" t="s">
        <v>97</v>
      </c>
      <c r="E106" s="7" t="s">
        <v>32</v>
      </c>
      <c r="F106" s="7" t="s">
        <v>50</v>
      </c>
      <c r="G106" s="7" t="s">
        <v>55</v>
      </c>
      <c r="H106" s="7" t="s">
        <v>100</v>
      </c>
      <c r="I106" s="7" t="s">
        <v>40</v>
      </c>
      <c r="J106" s="7" t="s">
        <v>0</v>
      </c>
      <c r="K106" s="14" t="s">
        <v>0</v>
      </c>
      <c r="L106" s="7" t="s">
        <v>0</v>
      </c>
      <c r="M106" s="5">
        <f>M107+M108+M109</f>
        <v>96999739.719999999</v>
      </c>
      <c r="N106" s="5">
        <f t="shared" ref="N106:O106" si="37">N107+N108+N109</f>
        <v>0</v>
      </c>
      <c r="O106" s="5">
        <f t="shared" si="37"/>
        <v>0</v>
      </c>
      <c r="P106" s="17"/>
      <c r="Q106" s="17"/>
      <c r="R106" s="17"/>
    </row>
    <row r="107" spans="1:18" s="6" customFormat="1" ht="63" x14ac:dyDescent="0.2">
      <c r="A107" s="10" t="s">
        <v>150</v>
      </c>
      <c r="B107" s="4" t="s">
        <v>95</v>
      </c>
      <c r="C107" s="4" t="s">
        <v>14</v>
      </c>
      <c r="D107" s="4" t="s">
        <v>97</v>
      </c>
      <c r="E107" s="4" t="s">
        <v>32</v>
      </c>
      <c r="F107" s="4" t="s">
        <v>50</v>
      </c>
      <c r="G107" s="4" t="s">
        <v>55</v>
      </c>
      <c r="H107" s="4" t="s">
        <v>100</v>
      </c>
      <c r="I107" s="4" t="s">
        <v>40</v>
      </c>
      <c r="J107" s="11" t="s">
        <v>101</v>
      </c>
      <c r="K107" s="2">
        <v>3.153</v>
      </c>
      <c r="L107" s="11" t="s">
        <v>45</v>
      </c>
      <c r="M107" s="12">
        <f>61890755.46-7697827.26</f>
        <v>54192928.200000003</v>
      </c>
      <c r="N107" s="12">
        <v>0</v>
      </c>
      <c r="O107" s="12">
        <v>0</v>
      </c>
      <c r="P107" s="17"/>
      <c r="Q107" s="17"/>
      <c r="R107" s="17"/>
    </row>
    <row r="108" spans="1:18" s="6" customFormat="1" ht="47.25" x14ac:dyDescent="0.2">
      <c r="A108" s="10" t="s">
        <v>153</v>
      </c>
      <c r="B108" s="4" t="s">
        <v>95</v>
      </c>
      <c r="C108" s="4" t="s">
        <v>14</v>
      </c>
      <c r="D108" s="4" t="s">
        <v>97</v>
      </c>
      <c r="E108" s="4" t="s">
        <v>32</v>
      </c>
      <c r="F108" s="4" t="s">
        <v>50</v>
      </c>
      <c r="G108" s="4" t="s">
        <v>55</v>
      </c>
      <c r="H108" s="4" t="s">
        <v>100</v>
      </c>
      <c r="I108" s="4" t="s">
        <v>40</v>
      </c>
      <c r="J108" s="11" t="s">
        <v>101</v>
      </c>
      <c r="K108" s="2" t="s">
        <v>154</v>
      </c>
      <c r="L108" s="11">
        <v>2025</v>
      </c>
      <c r="M108" s="12">
        <v>195000</v>
      </c>
      <c r="N108" s="12">
        <v>0</v>
      </c>
      <c r="O108" s="12">
        <v>0</v>
      </c>
      <c r="P108" s="17"/>
      <c r="Q108" s="17"/>
      <c r="R108" s="17"/>
    </row>
    <row r="109" spans="1:18" s="22" customFormat="1" ht="63" x14ac:dyDescent="0.2">
      <c r="A109" s="10" t="s">
        <v>173</v>
      </c>
      <c r="B109" s="4" t="s">
        <v>95</v>
      </c>
      <c r="C109" s="4" t="s">
        <v>14</v>
      </c>
      <c r="D109" s="4" t="s">
        <v>97</v>
      </c>
      <c r="E109" s="4" t="s">
        <v>32</v>
      </c>
      <c r="F109" s="4" t="s">
        <v>50</v>
      </c>
      <c r="G109" s="4" t="s">
        <v>55</v>
      </c>
      <c r="H109" s="4" t="s">
        <v>100</v>
      </c>
      <c r="I109" s="4" t="s">
        <v>40</v>
      </c>
      <c r="J109" s="11" t="s">
        <v>101</v>
      </c>
      <c r="K109" s="2">
        <v>0.84099999999999997</v>
      </c>
      <c r="L109" s="11" t="s">
        <v>45</v>
      </c>
      <c r="M109" s="12">
        <f>48629169.08-0.08-6017357.48</f>
        <v>42611811.519999996</v>
      </c>
      <c r="N109" s="12">
        <v>0</v>
      </c>
      <c r="O109" s="12">
        <v>0</v>
      </c>
      <c r="P109" s="21"/>
      <c r="Q109" s="21"/>
      <c r="R109" s="21"/>
    </row>
    <row r="110" spans="1:18" s="6" customFormat="1" ht="31.5" x14ac:dyDescent="0.2">
      <c r="A110" s="3" t="s">
        <v>102</v>
      </c>
      <c r="B110" s="7" t="s">
        <v>95</v>
      </c>
      <c r="C110" s="7" t="s">
        <v>15</v>
      </c>
      <c r="D110" s="7" t="s">
        <v>34</v>
      </c>
      <c r="E110" s="7" t="s">
        <v>0</v>
      </c>
      <c r="F110" s="7" t="s">
        <v>0</v>
      </c>
      <c r="G110" s="7" t="s">
        <v>0</v>
      </c>
      <c r="H110" s="8" t="s">
        <v>0</v>
      </c>
      <c r="I110" s="8" t="s">
        <v>0</v>
      </c>
      <c r="J110" s="8" t="s">
        <v>0</v>
      </c>
      <c r="K110" s="13" t="s">
        <v>0</v>
      </c>
      <c r="L110" s="8" t="s">
        <v>0</v>
      </c>
      <c r="M110" s="5">
        <f>M111</f>
        <v>16936630.800000001</v>
      </c>
      <c r="N110" s="5">
        <f t="shared" ref="N110:O114" si="38">N111</f>
        <v>0</v>
      </c>
      <c r="O110" s="5">
        <f t="shared" si="38"/>
        <v>0</v>
      </c>
      <c r="P110" s="17"/>
      <c r="Q110" s="17"/>
      <c r="R110" s="17"/>
    </row>
    <row r="111" spans="1:18" s="6" customFormat="1" ht="31.5" x14ac:dyDescent="0.2">
      <c r="A111" s="3" t="s">
        <v>31</v>
      </c>
      <c r="B111" s="7" t="s">
        <v>95</v>
      </c>
      <c r="C111" s="7" t="s">
        <v>15</v>
      </c>
      <c r="D111" s="7" t="s">
        <v>34</v>
      </c>
      <c r="E111" s="7" t="s">
        <v>32</v>
      </c>
      <c r="F111" s="7" t="s">
        <v>0</v>
      </c>
      <c r="G111" s="7" t="s">
        <v>0</v>
      </c>
      <c r="H111" s="8" t="s">
        <v>0</v>
      </c>
      <c r="I111" s="8" t="s">
        <v>0</v>
      </c>
      <c r="J111" s="8" t="s">
        <v>0</v>
      </c>
      <c r="K111" s="13" t="s">
        <v>0</v>
      </c>
      <c r="L111" s="8" t="s">
        <v>0</v>
      </c>
      <c r="M111" s="5">
        <f>M112</f>
        <v>16936630.800000001</v>
      </c>
      <c r="N111" s="5">
        <f t="shared" si="38"/>
        <v>0</v>
      </c>
      <c r="O111" s="5">
        <f t="shared" si="38"/>
        <v>0</v>
      </c>
      <c r="P111" s="17"/>
      <c r="Q111" s="17"/>
      <c r="R111" s="17"/>
    </row>
    <row r="112" spans="1:18" s="6" customFormat="1" ht="15.75" x14ac:dyDescent="0.2">
      <c r="A112" s="9" t="s">
        <v>103</v>
      </c>
      <c r="B112" s="7" t="s">
        <v>95</v>
      </c>
      <c r="C112" s="7" t="s">
        <v>15</v>
      </c>
      <c r="D112" s="7" t="s">
        <v>34</v>
      </c>
      <c r="E112" s="7" t="s">
        <v>32</v>
      </c>
      <c r="F112" s="7" t="s">
        <v>36</v>
      </c>
      <c r="G112" s="7" t="s">
        <v>0</v>
      </c>
      <c r="H112" s="7" t="s">
        <v>0</v>
      </c>
      <c r="I112" s="7" t="s">
        <v>0</v>
      </c>
      <c r="J112" s="7" t="s">
        <v>0</v>
      </c>
      <c r="K112" s="14" t="s">
        <v>0</v>
      </c>
      <c r="L112" s="7" t="s">
        <v>0</v>
      </c>
      <c r="M112" s="5">
        <f>M113</f>
        <v>16936630.800000001</v>
      </c>
      <c r="N112" s="5">
        <f t="shared" si="38"/>
        <v>0</v>
      </c>
      <c r="O112" s="5">
        <f t="shared" si="38"/>
        <v>0</v>
      </c>
      <c r="P112" s="17"/>
      <c r="Q112" s="17"/>
      <c r="R112" s="17"/>
    </row>
    <row r="113" spans="1:18" s="6" customFormat="1" ht="15.75" x14ac:dyDescent="0.2">
      <c r="A113" s="9" t="s">
        <v>104</v>
      </c>
      <c r="B113" s="7" t="s">
        <v>95</v>
      </c>
      <c r="C113" s="7" t="s">
        <v>15</v>
      </c>
      <c r="D113" s="7" t="s">
        <v>34</v>
      </c>
      <c r="E113" s="7" t="s">
        <v>32</v>
      </c>
      <c r="F113" s="7" t="s">
        <v>36</v>
      </c>
      <c r="G113" s="7" t="s">
        <v>29</v>
      </c>
      <c r="H113" s="7" t="s">
        <v>0</v>
      </c>
      <c r="I113" s="7" t="s">
        <v>0</v>
      </c>
      <c r="J113" s="7" t="s">
        <v>0</v>
      </c>
      <c r="K113" s="14" t="s">
        <v>0</v>
      </c>
      <c r="L113" s="7" t="s">
        <v>0</v>
      </c>
      <c r="M113" s="5">
        <f>M114</f>
        <v>16936630.800000001</v>
      </c>
      <c r="N113" s="5">
        <f t="shared" si="38"/>
        <v>0</v>
      </c>
      <c r="O113" s="5">
        <f t="shared" si="38"/>
        <v>0</v>
      </c>
      <c r="P113" s="17"/>
      <c r="Q113" s="17"/>
      <c r="R113" s="17"/>
    </row>
    <row r="114" spans="1:18" s="6" customFormat="1" ht="78.75" x14ac:dyDescent="0.2">
      <c r="A114" s="3" t="s">
        <v>105</v>
      </c>
      <c r="B114" s="7" t="s">
        <v>95</v>
      </c>
      <c r="C114" s="7" t="s">
        <v>15</v>
      </c>
      <c r="D114" s="7" t="s">
        <v>34</v>
      </c>
      <c r="E114" s="7" t="s">
        <v>32</v>
      </c>
      <c r="F114" s="7" t="s">
        <v>36</v>
      </c>
      <c r="G114" s="7" t="s">
        <v>29</v>
      </c>
      <c r="H114" s="7" t="s">
        <v>106</v>
      </c>
      <c r="I114" s="8" t="s">
        <v>0</v>
      </c>
      <c r="J114" s="8" t="s">
        <v>0</v>
      </c>
      <c r="K114" s="13" t="s">
        <v>0</v>
      </c>
      <c r="L114" s="8" t="s">
        <v>0</v>
      </c>
      <c r="M114" s="5">
        <f>M115</f>
        <v>16936630.800000001</v>
      </c>
      <c r="N114" s="5">
        <f t="shared" si="38"/>
        <v>0</v>
      </c>
      <c r="O114" s="5">
        <f t="shared" si="38"/>
        <v>0</v>
      </c>
      <c r="P114" s="17"/>
      <c r="Q114" s="17"/>
      <c r="R114" s="17"/>
    </row>
    <row r="115" spans="1:18" s="6" customFormat="1" ht="63" x14ac:dyDescent="0.2">
      <c r="A115" s="3" t="s">
        <v>39</v>
      </c>
      <c r="B115" s="7" t="s">
        <v>95</v>
      </c>
      <c r="C115" s="7" t="s">
        <v>15</v>
      </c>
      <c r="D115" s="7" t="s">
        <v>34</v>
      </c>
      <c r="E115" s="7" t="s">
        <v>32</v>
      </c>
      <c r="F115" s="7" t="s">
        <v>36</v>
      </c>
      <c r="G115" s="7" t="s">
        <v>29</v>
      </c>
      <c r="H115" s="7" t="s">
        <v>106</v>
      </c>
      <c r="I115" s="7" t="s">
        <v>40</v>
      </c>
      <c r="J115" s="7" t="s">
        <v>0</v>
      </c>
      <c r="K115" s="14" t="s">
        <v>0</v>
      </c>
      <c r="L115" s="7" t="s">
        <v>0</v>
      </c>
      <c r="M115" s="5">
        <f>M116+M117+M118+M119+M120+M121+M122+M123+M124</f>
        <v>16936630.800000001</v>
      </c>
      <c r="N115" s="5">
        <f t="shared" ref="N115:O115" si="39">N116+N117+N118+N119+N120+N121+N122+N123+N124</f>
        <v>0</v>
      </c>
      <c r="O115" s="5">
        <f t="shared" si="39"/>
        <v>0</v>
      </c>
      <c r="P115" s="17"/>
      <c r="Q115" s="17"/>
      <c r="R115" s="17"/>
    </row>
    <row r="116" spans="1:18" s="6" customFormat="1" ht="63" x14ac:dyDescent="0.2">
      <c r="A116" s="10" t="s">
        <v>108</v>
      </c>
      <c r="B116" s="4" t="s">
        <v>95</v>
      </c>
      <c r="C116" s="4" t="s">
        <v>15</v>
      </c>
      <c r="D116" s="4" t="s">
        <v>34</v>
      </c>
      <c r="E116" s="4" t="s">
        <v>32</v>
      </c>
      <c r="F116" s="4" t="s">
        <v>36</v>
      </c>
      <c r="G116" s="4" t="s">
        <v>29</v>
      </c>
      <c r="H116" s="4" t="s">
        <v>106</v>
      </c>
      <c r="I116" s="4" t="s">
        <v>40</v>
      </c>
      <c r="J116" s="11" t="s">
        <v>107</v>
      </c>
      <c r="K116" s="2" t="s">
        <v>146</v>
      </c>
      <c r="L116" s="11" t="s">
        <v>45</v>
      </c>
      <c r="M116" s="12">
        <v>2302000</v>
      </c>
      <c r="N116" s="12">
        <v>0</v>
      </c>
      <c r="O116" s="12">
        <v>0</v>
      </c>
      <c r="P116" s="17"/>
      <c r="Q116" s="17"/>
      <c r="R116" s="17"/>
    </row>
    <row r="117" spans="1:18" s="6" customFormat="1" ht="63" x14ac:dyDescent="0.2">
      <c r="A117" s="10" t="s">
        <v>109</v>
      </c>
      <c r="B117" s="4" t="s">
        <v>95</v>
      </c>
      <c r="C117" s="4" t="s">
        <v>15</v>
      </c>
      <c r="D117" s="4" t="s">
        <v>34</v>
      </c>
      <c r="E117" s="4" t="s">
        <v>32</v>
      </c>
      <c r="F117" s="4" t="s">
        <v>36</v>
      </c>
      <c r="G117" s="4" t="s">
        <v>29</v>
      </c>
      <c r="H117" s="4" t="s">
        <v>106</v>
      </c>
      <c r="I117" s="4" t="s">
        <v>40</v>
      </c>
      <c r="J117" s="11" t="s">
        <v>107</v>
      </c>
      <c r="K117" s="2" t="s">
        <v>146</v>
      </c>
      <c r="L117" s="11" t="s">
        <v>45</v>
      </c>
      <c r="M117" s="12">
        <f>2053300+1062560</f>
        <v>3115860</v>
      </c>
      <c r="N117" s="12">
        <v>0</v>
      </c>
      <c r="O117" s="12">
        <v>0</v>
      </c>
      <c r="P117" s="17"/>
      <c r="Q117" s="17"/>
      <c r="R117" s="17"/>
    </row>
    <row r="118" spans="1:18" s="6" customFormat="1" ht="63" x14ac:dyDescent="0.2">
      <c r="A118" s="10" t="s">
        <v>110</v>
      </c>
      <c r="B118" s="4" t="s">
        <v>95</v>
      </c>
      <c r="C118" s="4" t="s">
        <v>15</v>
      </c>
      <c r="D118" s="4" t="s">
        <v>34</v>
      </c>
      <c r="E118" s="4" t="s">
        <v>32</v>
      </c>
      <c r="F118" s="4" t="s">
        <v>36</v>
      </c>
      <c r="G118" s="4" t="s">
        <v>29</v>
      </c>
      <c r="H118" s="4" t="s">
        <v>106</v>
      </c>
      <c r="I118" s="4" t="s">
        <v>40</v>
      </c>
      <c r="J118" s="11" t="s">
        <v>107</v>
      </c>
      <c r="K118" s="2" t="s">
        <v>146</v>
      </c>
      <c r="L118" s="11">
        <v>2027</v>
      </c>
      <c r="M118" s="12">
        <v>500000</v>
      </c>
      <c r="N118" s="12">
        <v>0</v>
      </c>
      <c r="O118" s="12">
        <v>0</v>
      </c>
      <c r="P118" s="17"/>
      <c r="Q118" s="17"/>
      <c r="R118" s="17"/>
    </row>
    <row r="119" spans="1:18" s="6" customFormat="1" ht="63" x14ac:dyDescent="0.2">
      <c r="A119" s="10" t="s">
        <v>111</v>
      </c>
      <c r="B119" s="4" t="s">
        <v>95</v>
      </c>
      <c r="C119" s="4" t="s">
        <v>15</v>
      </c>
      <c r="D119" s="4" t="s">
        <v>34</v>
      </c>
      <c r="E119" s="4" t="s">
        <v>32</v>
      </c>
      <c r="F119" s="4" t="s">
        <v>36</v>
      </c>
      <c r="G119" s="4" t="s">
        <v>29</v>
      </c>
      <c r="H119" s="4" t="s">
        <v>106</v>
      </c>
      <c r="I119" s="4" t="s">
        <v>40</v>
      </c>
      <c r="J119" s="11" t="s">
        <v>107</v>
      </c>
      <c r="K119" s="2" t="s">
        <v>146</v>
      </c>
      <c r="L119" s="11">
        <v>2027</v>
      </c>
      <c r="M119" s="12">
        <v>500000</v>
      </c>
      <c r="N119" s="12">
        <v>0</v>
      </c>
      <c r="O119" s="12">
        <v>0</v>
      </c>
      <c r="P119" s="17"/>
      <c r="Q119" s="17"/>
      <c r="R119" s="17"/>
    </row>
    <row r="120" spans="1:18" s="6" customFormat="1" ht="47.25" x14ac:dyDescent="0.2">
      <c r="A120" s="10" t="s">
        <v>112</v>
      </c>
      <c r="B120" s="4" t="s">
        <v>95</v>
      </c>
      <c r="C120" s="4" t="s">
        <v>15</v>
      </c>
      <c r="D120" s="4" t="s">
        <v>34</v>
      </c>
      <c r="E120" s="4" t="s">
        <v>32</v>
      </c>
      <c r="F120" s="4" t="s">
        <v>36</v>
      </c>
      <c r="G120" s="4" t="s">
        <v>29</v>
      </c>
      <c r="H120" s="4" t="s">
        <v>106</v>
      </c>
      <c r="I120" s="4" t="s">
        <v>40</v>
      </c>
      <c r="J120" s="11" t="s">
        <v>107</v>
      </c>
      <c r="K120" s="2" t="s">
        <v>146</v>
      </c>
      <c r="L120" s="11">
        <v>2024</v>
      </c>
      <c r="M120" s="12">
        <f>2302000+825350</f>
        <v>3127350</v>
      </c>
      <c r="N120" s="12">
        <v>0</v>
      </c>
      <c r="O120" s="12">
        <v>0</v>
      </c>
      <c r="P120" s="17"/>
      <c r="Q120" s="17"/>
      <c r="R120" s="17"/>
    </row>
    <row r="121" spans="1:18" s="6" customFormat="1" ht="47.25" x14ac:dyDescent="0.2">
      <c r="A121" s="10" t="s">
        <v>113</v>
      </c>
      <c r="B121" s="4" t="s">
        <v>95</v>
      </c>
      <c r="C121" s="4" t="s">
        <v>15</v>
      </c>
      <c r="D121" s="4" t="s">
        <v>34</v>
      </c>
      <c r="E121" s="4" t="s">
        <v>32</v>
      </c>
      <c r="F121" s="4" t="s">
        <v>36</v>
      </c>
      <c r="G121" s="4" t="s">
        <v>29</v>
      </c>
      <c r="H121" s="4" t="s">
        <v>106</v>
      </c>
      <c r="I121" s="4" t="s">
        <v>40</v>
      </c>
      <c r="J121" s="11" t="s">
        <v>107</v>
      </c>
      <c r="K121" s="2" t="s">
        <v>146</v>
      </c>
      <c r="L121" s="11">
        <v>2024</v>
      </c>
      <c r="M121" s="12">
        <v>2310000</v>
      </c>
      <c r="N121" s="12">
        <v>0</v>
      </c>
      <c r="O121" s="12">
        <v>0</v>
      </c>
      <c r="P121" s="17"/>
      <c r="Q121" s="17"/>
      <c r="R121" s="17"/>
    </row>
    <row r="122" spans="1:18" s="22" customFormat="1" ht="31.5" x14ac:dyDescent="0.2">
      <c r="A122" s="10" t="s">
        <v>171</v>
      </c>
      <c r="B122" s="4" t="s">
        <v>95</v>
      </c>
      <c r="C122" s="4" t="s">
        <v>15</v>
      </c>
      <c r="D122" s="4" t="s">
        <v>34</v>
      </c>
      <c r="E122" s="4" t="s">
        <v>32</v>
      </c>
      <c r="F122" s="4" t="s">
        <v>36</v>
      </c>
      <c r="G122" s="4" t="s">
        <v>29</v>
      </c>
      <c r="H122" s="4" t="s">
        <v>106</v>
      </c>
      <c r="I122" s="4" t="s">
        <v>40</v>
      </c>
      <c r="J122" s="11" t="s">
        <v>107</v>
      </c>
      <c r="K122" s="2">
        <v>24</v>
      </c>
      <c r="L122" s="11">
        <v>2024</v>
      </c>
      <c r="M122" s="12">
        <f>4332844.01+45000-0.01-296423.2</f>
        <v>4081420.8</v>
      </c>
      <c r="N122" s="12">
        <v>0</v>
      </c>
      <c r="O122" s="12">
        <v>0</v>
      </c>
      <c r="P122" s="21"/>
      <c r="Q122" s="21"/>
      <c r="R122" s="21"/>
    </row>
    <row r="123" spans="1:18" s="22" customFormat="1" ht="47.25" x14ac:dyDescent="0.2">
      <c r="A123" s="10" t="s">
        <v>186</v>
      </c>
      <c r="B123" s="4" t="s">
        <v>95</v>
      </c>
      <c r="C123" s="4" t="s">
        <v>15</v>
      </c>
      <c r="D123" s="4" t="s">
        <v>34</v>
      </c>
      <c r="E123" s="4" t="s">
        <v>32</v>
      </c>
      <c r="F123" s="4" t="s">
        <v>36</v>
      </c>
      <c r="G123" s="4" t="s">
        <v>29</v>
      </c>
      <c r="H123" s="4" t="s">
        <v>106</v>
      </c>
      <c r="I123" s="4" t="s">
        <v>40</v>
      </c>
      <c r="J123" s="11" t="s">
        <v>107</v>
      </c>
      <c r="K123" s="2">
        <v>24</v>
      </c>
      <c r="L123" s="11">
        <v>2027</v>
      </c>
      <c r="M123" s="12">
        <v>500000</v>
      </c>
      <c r="N123" s="12">
        <v>0</v>
      </c>
      <c r="O123" s="12">
        <v>0</v>
      </c>
      <c r="P123" s="21"/>
      <c r="Q123" s="21"/>
      <c r="R123" s="21"/>
    </row>
    <row r="124" spans="1:18" s="22" customFormat="1" ht="47.25" x14ac:dyDescent="0.2">
      <c r="A124" s="10" t="s">
        <v>185</v>
      </c>
      <c r="B124" s="4" t="s">
        <v>95</v>
      </c>
      <c r="C124" s="4" t="s">
        <v>15</v>
      </c>
      <c r="D124" s="4" t="s">
        <v>34</v>
      </c>
      <c r="E124" s="4" t="s">
        <v>32</v>
      </c>
      <c r="F124" s="4" t="s">
        <v>36</v>
      </c>
      <c r="G124" s="4" t="s">
        <v>29</v>
      </c>
      <c r="H124" s="4" t="s">
        <v>106</v>
      </c>
      <c r="I124" s="4" t="s">
        <v>40</v>
      </c>
      <c r="J124" s="11" t="s">
        <v>107</v>
      </c>
      <c r="K124" s="2">
        <v>24</v>
      </c>
      <c r="L124" s="11">
        <v>2027</v>
      </c>
      <c r="M124" s="12">
        <v>500000</v>
      </c>
      <c r="N124" s="12">
        <v>0</v>
      </c>
      <c r="O124" s="12">
        <v>0</v>
      </c>
      <c r="P124" s="21"/>
      <c r="Q124" s="21"/>
      <c r="R124" s="21"/>
    </row>
    <row r="125" spans="1:18" s="6" customFormat="1" ht="31.5" x14ac:dyDescent="0.2">
      <c r="A125" s="3" t="s">
        <v>114</v>
      </c>
      <c r="B125" s="7" t="s">
        <v>115</v>
      </c>
      <c r="C125" s="7" t="s">
        <v>0</v>
      </c>
      <c r="D125" s="7" t="s">
        <v>0</v>
      </c>
      <c r="E125" s="7" t="s">
        <v>0</v>
      </c>
      <c r="F125" s="7" t="s">
        <v>0</v>
      </c>
      <c r="G125" s="7" t="s">
        <v>0</v>
      </c>
      <c r="H125" s="8" t="s">
        <v>0</v>
      </c>
      <c r="I125" s="8" t="s">
        <v>0</v>
      </c>
      <c r="J125" s="8" t="s">
        <v>0</v>
      </c>
      <c r="K125" s="13" t="s">
        <v>0</v>
      </c>
      <c r="L125" s="8" t="s">
        <v>0</v>
      </c>
      <c r="M125" s="5">
        <f>M126</f>
        <v>282286385.75999999</v>
      </c>
      <c r="N125" s="5">
        <f t="shared" ref="N125:O129" si="40">N126</f>
        <v>0</v>
      </c>
      <c r="O125" s="5">
        <f t="shared" si="40"/>
        <v>0</v>
      </c>
      <c r="P125" s="17" t="e">
        <f>M125+#REF!</f>
        <v>#REF!</v>
      </c>
      <c r="Q125" s="17" t="e">
        <f>N125+#REF!</f>
        <v>#REF!</v>
      </c>
      <c r="R125" s="17" t="e">
        <f>O125+#REF!</f>
        <v>#REF!</v>
      </c>
    </row>
    <row r="126" spans="1:18" s="6" customFormat="1" ht="31.5" x14ac:dyDescent="0.2">
      <c r="A126" s="3" t="s">
        <v>116</v>
      </c>
      <c r="B126" s="7" t="s">
        <v>115</v>
      </c>
      <c r="C126" s="7" t="s">
        <v>14</v>
      </c>
      <c r="D126" s="7" t="s">
        <v>117</v>
      </c>
      <c r="E126" s="7" t="s">
        <v>0</v>
      </c>
      <c r="F126" s="7" t="s">
        <v>0</v>
      </c>
      <c r="G126" s="7" t="s">
        <v>0</v>
      </c>
      <c r="H126" s="8" t="s">
        <v>0</v>
      </c>
      <c r="I126" s="8" t="s">
        <v>0</v>
      </c>
      <c r="J126" s="8" t="s">
        <v>0</v>
      </c>
      <c r="K126" s="13" t="s">
        <v>0</v>
      </c>
      <c r="L126" s="8" t="s">
        <v>0</v>
      </c>
      <c r="M126" s="5">
        <f>M127</f>
        <v>282286385.75999999</v>
      </c>
      <c r="N126" s="5">
        <f t="shared" si="40"/>
        <v>0</v>
      </c>
      <c r="O126" s="5">
        <f t="shared" si="40"/>
        <v>0</v>
      </c>
      <c r="P126" s="17"/>
      <c r="Q126" s="17"/>
      <c r="R126" s="17"/>
    </row>
    <row r="127" spans="1:18" s="6" customFormat="1" ht="31.5" x14ac:dyDescent="0.2">
      <c r="A127" s="3" t="s">
        <v>31</v>
      </c>
      <c r="B127" s="7" t="s">
        <v>115</v>
      </c>
      <c r="C127" s="7" t="s">
        <v>14</v>
      </c>
      <c r="D127" s="7" t="s">
        <v>117</v>
      </c>
      <c r="E127" s="7" t="s">
        <v>32</v>
      </c>
      <c r="F127" s="7" t="s">
        <v>0</v>
      </c>
      <c r="G127" s="7" t="s">
        <v>0</v>
      </c>
      <c r="H127" s="8" t="s">
        <v>0</v>
      </c>
      <c r="I127" s="8" t="s">
        <v>0</v>
      </c>
      <c r="J127" s="8" t="s">
        <v>0</v>
      </c>
      <c r="K127" s="13" t="s">
        <v>0</v>
      </c>
      <c r="L127" s="8" t="s">
        <v>0</v>
      </c>
      <c r="M127" s="5">
        <f>M128</f>
        <v>282286385.75999999</v>
      </c>
      <c r="N127" s="5">
        <f t="shared" si="40"/>
        <v>0</v>
      </c>
      <c r="O127" s="5">
        <f t="shared" si="40"/>
        <v>0</v>
      </c>
      <c r="P127" s="17"/>
      <c r="Q127" s="17"/>
      <c r="R127" s="17"/>
    </row>
    <row r="128" spans="1:18" s="6" customFormat="1" ht="78.75" x14ac:dyDescent="0.2">
      <c r="A128" s="3" t="s">
        <v>46</v>
      </c>
      <c r="B128" s="7" t="s">
        <v>115</v>
      </c>
      <c r="C128" s="7" t="s">
        <v>14</v>
      </c>
      <c r="D128" s="7" t="s">
        <v>117</v>
      </c>
      <c r="E128" s="7" t="s">
        <v>32</v>
      </c>
      <c r="F128" s="7" t="s">
        <v>0</v>
      </c>
      <c r="G128" s="7" t="s">
        <v>0</v>
      </c>
      <c r="H128" s="8" t="s">
        <v>0</v>
      </c>
      <c r="I128" s="8" t="s">
        <v>0</v>
      </c>
      <c r="J128" s="8" t="s">
        <v>0</v>
      </c>
      <c r="K128" s="13" t="s">
        <v>0</v>
      </c>
      <c r="L128" s="8" t="s">
        <v>0</v>
      </c>
      <c r="M128" s="5">
        <f>M129</f>
        <v>282286385.75999999</v>
      </c>
      <c r="N128" s="5">
        <f t="shared" si="40"/>
        <v>0</v>
      </c>
      <c r="O128" s="5">
        <f t="shared" si="40"/>
        <v>0</v>
      </c>
      <c r="P128" s="17"/>
      <c r="Q128" s="17"/>
      <c r="R128" s="17"/>
    </row>
    <row r="129" spans="1:18" s="6" customFormat="1" ht="15.75" x14ac:dyDescent="0.2">
      <c r="A129" s="9" t="s">
        <v>118</v>
      </c>
      <c r="B129" s="7" t="s">
        <v>115</v>
      </c>
      <c r="C129" s="7" t="s">
        <v>14</v>
      </c>
      <c r="D129" s="7" t="s">
        <v>117</v>
      </c>
      <c r="E129" s="7" t="s">
        <v>32</v>
      </c>
      <c r="F129" s="7" t="s">
        <v>23</v>
      </c>
      <c r="G129" s="7" t="s">
        <v>0</v>
      </c>
      <c r="H129" s="7" t="s">
        <v>0</v>
      </c>
      <c r="I129" s="7" t="s">
        <v>0</v>
      </c>
      <c r="J129" s="7" t="s">
        <v>0</v>
      </c>
      <c r="K129" s="14" t="s">
        <v>0</v>
      </c>
      <c r="L129" s="7" t="s">
        <v>0</v>
      </c>
      <c r="M129" s="5">
        <f>M130</f>
        <v>282286385.75999999</v>
      </c>
      <c r="N129" s="5">
        <f t="shared" si="40"/>
        <v>0</v>
      </c>
      <c r="O129" s="5">
        <f t="shared" si="40"/>
        <v>0</v>
      </c>
      <c r="P129" s="17"/>
      <c r="Q129" s="17"/>
      <c r="R129" s="17"/>
    </row>
    <row r="130" spans="1:18" s="6" customFormat="1" ht="15.75" x14ac:dyDescent="0.2">
      <c r="A130" s="9" t="s">
        <v>119</v>
      </c>
      <c r="B130" s="7" t="s">
        <v>115</v>
      </c>
      <c r="C130" s="7" t="s">
        <v>14</v>
      </c>
      <c r="D130" s="7" t="s">
        <v>117</v>
      </c>
      <c r="E130" s="7" t="s">
        <v>32</v>
      </c>
      <c r="F130" s="7" t="s">
        <v>23</v>
      </c>
      <c r="G130" s="7" t="s">
        <v>29</v>
      </c>
      <c r="H130" s="7" t="s">
        <v>0</v>
      </c>
      <c r="I130" s="7" t="s">
        <v>0</v>
      </c>
      <c r="J130" s="7" t="s">
        <v>0</v>
      </c>
      <c r="K130" s="14" t="s">
        <v>0</v>
      </c>
      <c r="L130" s="7" t="s">
        <v>0</v>
      </c>
      <c r="M130" s="5">
        <f>M131+M134</f>
        <v>282286385.75999999</v>
      </c>
      <c r="N130" s="5">
        <f t="shared" ref="N130:O130" si="41">N131+N134</f>
        <v>0</v>
      </c>
      <c r="O130" s="5">
        <f t="shared" si="41"/>
        <v>0</v>
      </c>
      <c r="P130" s="17"/>
      <c r="Q130" s="17"/>
      <c r="R130" s="17"/>
    </row>
    <row r="131" spans="1:18" s="6" customFormat="1" ht="94.5" x14ac:dyDescent="0.2">
      <c r="A131" s="3" t="s">
        <v>120</v>
      </c>
      <c r="B131" s="7" t="s">
        <v>115</v>
      </c>
      <c r="C131" s="7" t="s">
        <v>14</v>
      </c>
      <c r="D131" s="7" t="s">
        <v>117</v>
      </c>
      <c r="E131" s="7" t="s">
        <v>32</v>
      </c>
      <c r="F131" s="7" t="s">
        <v>23</v>
      </c>
      <c r="G131" s="7" t="s">
        <v>29</v>
      </c>
      <c r="H131" s="7" t="s">
        <v>157</v>
      </c>
      <c r="I131" s="8" t="s">
        <v>0</v>
      </c>
      <c r="J131" s="8" t="s">
        <v>0</v>
      </c>
      <c r="K131" s="13" t="s">
        <v>0</v>
      </c>
      <c r="L131" s="8" t="s">
        <v>0</v>
      </c>
      <c r="M131" s="5">
        <f>M132</f>
        <v>273646835.75999999</v>
      </c>
      <c r="N131" s="5">
        <f t="shared" ref="N131:O132" si="42">N132</f>
        <v>0</v>
      </c>
      <c r="O131" s="5">
        <f t="shared" si="42"/>
        <v>0</v>
      </c>
      <c r="P131" s="17"/>
      <c r="Q131" s="17"/>
      <c r="R131" s="17"/>
    </row>
    <row r="132" spans="1:18" s="6" customFormat="1" ht="63" x14ac:dyDescent="0.2">
      <c r="A132" s="3" t="s">
        <v>39</v>
      </c>
      <c r="B132" s="7" t="s">
        <v>115</v>
      </c>
      <c r="C132" s="7" t="s">
        <v>14</v>
      </c>
      <c r="D132" s="7" t="s">
        <v>117</v>
      </c>
      <c r="E132" s="7" t="s">
        <v>32</v>
      </c>
      <c r="F132" s="7" t="s">
        <v>23</v>
      </c>
      <c r="G132" s="7" t="s">
        <v>29</v>
      </c>
      <c r="H132" s="7" t="s">
        <v>157</v>
      </c>
      <c r="I132" s="7" t="s">
        <v>40</v>
      </c>
      <c r="J132" s="7" t="s">
        <v>0</v>
      </c>
      <c r="K132" s="14" t="s">
        <v>0</v>
      </c>
      <c r="L132" s="7" t="s">
        <v>0</v>
      </c>
      <c r="M132" s="5">
        <f>M133</f>
        <v>273646835.75999999</v>
      </c>
      <c r="N132" s="5">
        <f t="shared" si="42"/>
        <v>0</v>
      </c>
      <c r="O132" s="5">
        <f t="shared" si="42"/>
        <v>0</v>
      </c>
      <c r="P132" s="17"/>
      <c r="Q132" s="17"/>
      <c r="R132" s="17"/>
    </row>
    <row r="133" spans="1:18" s="6" customFormat="1" ht="31.5" x14ac:dyDescent="0.2">
      <c r="A133" s="10" t="s">
        <v>121</v>
      </c>
      <c r="B133" s="4" t="s">
        <v>115</v>
      </c>
      <c r="C133" s="4" t="s">
        <v>14</v>
      </c>
      <c r="D133" s="4" t="s">
        <v>117</v>
      </c>
      <c r="E133" s="4" t="s">
        <v>32</v>
      </c>
      <c r="F133" s="4" t="s">
        <v>23</v>
      </c>
      <c r="G133" s="4" t="s">
        <v>29</v>
      </c>
      <c r="H133" s="4" t="s">
        <v>157</v>
      </c>
      <c r="I133" s="4" t="s">
        <v>40</v>
      </c>
      <c r="J133" s="11" t="s">
        <v>122</v>
      </c>
      <c r="K133" s="2" t="s">
        <v>147</v>
      </c>
      <c r="L133" s="11" t="s">
        <v>45</v>
      </c>
      <c r="M133" s="12">
        <v>273646835.75999999</v>
      </c>
      <c r="N133" s="12">
        <v>0</v>
      </c>
      <c r="O133" s="12">
        <v>0</v>
      </c>
      <c r="P133" s="17"/>
      <c r="Q133" s="17"/>
      <c r="R133" s="17"/>
    </row>
    <row r="134" spans="1:18" s="6" customFormat="1" ht="94.5" x14ac:dyDescent="0.2">
      <c r="A134" s="3" t="s">
        <v>120</v>
      </c>
      <c r="B134" s="7" t="s">
        <v>115</v>
      </c>
      <c r="C134" s="7" t="s">
        <v>14</v>
      </c>
      <c r="D134" s="7" t="s">
        <v>117</v>
      </c>
      <c r="E134" s="7" t="s">
        <v>32</v>
      </c>
      <c r="F134" s="7" t="s">
        <v>23</v>
      </c>
      <c r="G134" s="7" t="s">
        <v>29</v>
      </c>
      <c r="H134" s="7" t="s">
        <v>123</v>
      </c>
      <c r="I134" s="8" t="s">
        <v>0</v>
      </c>
      <c r="J134" s="8" t="s">
        <v>0</v>
      </c>
      <c r="K134" s="13" t="s">
        <v>0</v>
      </c>
      <c r="L134" s="8" t="s">
        <v>0</v>
      </c>
      <c r="M134" s="5">
        <f>M135</f>
        <v>8639550</v>
      </c>
      <c r="N134" s="5">
        <f t="shared" ref="N134:O134" si="43">N135</f>
        <v>0</v>
      </c>
      <c r="O134" s="5">
        <f t="shared" si="43"/>
        <v>0</v>
      </c>
      <c r="P134" s="17"/>
      <c r="Q134" s="17"/>
      <c r="R134" s="17"/>
    </row>
    <row r="135" spans="1:18" s="6" customFormat="1" ht="63" x14ac:dyDescent="0.2">
      <c r="A135" s="3" t="s">
        <v>39</v>
      </c>
      <c r="B135" s="7" t="s">
        <v>115</v>
      </c>
      <c r="C135" s="7" t="s">
        <v>14</v>
      </c>
      <c r="D135" s="7" t="s">
        <v>117</v>
      </c>
      <c r="E135" s="7" t="s">
        <v>32</v>
      </c>
      <c r="F135" s="7" t="s">
        <v>23</v>
      </c>
      <c r="G135" s="7" t="s">
        <v>29</v>
      </c>
      <c r="H135" s="7" t="s">
        <v>123</v>
      </c>
      <c r="I135" s="7" t="s">
        <v>40</v>
      </c>
      <c r="J135" s="7" t="s">
        <v>0</v>
      </c>
      <c r="K135" s="14" t="s">
        <v>0</v>
      </c>
      <c r="L135" s="7" t="s">
        <v>0</v>
      </c>
      <c r="M135" s="5">
        <f>M136+M137</f>
        <v>8639550</v>
      </c>
      <c r="N135" s="5">
        <f t="shared" ref="N135:O135" si="44">N136+N137</f>
        <v>0</v>
      </c>
      <c r="O135" s="5">
        <f t="shared" si="44"/>
        <v>0</v>
      </c>
      <c r="P135" s="17"/>
      <c r="Q135" s="17"/>
      <c r="R135" s="17"/>
    </row>
    <row r="136" spans="1:18" s="6" customFormat="1" ht="31.5" x14ac:dyDescent="0.2">
      <c r="A136" s="10" t="s">
        <v>124</v>
      </c>
      <c r="B136" s="4" t="s">
        <v>115</v>
      </c>
      <c r="C136" s="4" t="s">
        <v>14</v>
      </c>
      <c r="D136" s="4" t="s">
        <v>117</v>
      </c>
      <c r="E136" s="4" t="s">
        <v>32</v>
      </c>
      <c r="F136" s="4" t="s">
        <v>23</v>
      </c>
      <c r="G136" s="4" t="s">
        <v>29</v>
      </c>
      <c r="H136" s="4" t="s">
        <v>123</v>
      </c>
      <c r="I136" s="4" t="s">
        <v>40</v>
      </c>
      <c r="J136" s="11" t="s">
        <v>122</v>
      </c>
      <c r="K136" s="2" t="s">
        <v>148</v>
      </c>
      <c r="L136" s="11">
        <v>2027</v>
      </c>
      <c r="M136" s="12">
        <f>67531790+3200000+255907760-320000000</f>
        <v>6639550</v>
      </c>
      <c r="N136" s="12">
        <v>0</v>
      </c>
      <c r="O136" s="12">
        <v>0</v>
      </c>
      <c r="P136" s="17"/>
      <c r="Q136" s="17"/>
      <c r="R136" s="17"/>
    </row>
    <row r="137" spans="1:18" s="6" customFormat="1" ht="31.5" x14ac:dyDescent="0.2">
      <c r="A137" s="10" t="s">
        <v>140</v>
      </c>
      <c r="B137" s="4" t="s">
        <v>115</v>
      </c>
      <c r="C137" s="4" t="s">
        <v>14</v>
      </c>
      <c r="D137" s="4" t="s">
        <v>117</v>
      </c>
      <c r="E137" s="4" t="s">
        <v>32</v>
      </c>
      <c r="F137" s="4" t="s">
        <v>23</v>
      </c>
      <c r="G137" s="4" t="s">
        <v>29</v>
      </c>
      <c r="H137" s="4" t="s">
        <v>123</v>
      </c>
      <c r="I137" s="4" t="s">
        <v>40</v>
      </c>
      <c r="J137" s="11" t="s">
        <v>122</v>
      </c>
      <c r="K137" s="2" t="s">
        <v>148</v>
      </c>
      <c r="L137" s="11" t="s">
        <v>125</v>
      </c>
      <c r="M137" s="12">
        <v>2000000</v>
      </c>
      <c r="N137" s="12">
        <v>0</v>
      </c>
      <c r="O137" s="12">
        <v>0</v>
      </c>
      <c r="P137" s="17"/>
      <c r="Q137" s="17"/>
      <c r="R137" s="17"/>
    </row>
    <row r="138" spans="1:18" s="6" customFormat="1" ht="31.5" x14ac:dyDescent="0.2">
      <c r="A138" s="3" t="s">
        <v>126</v>
      </c>
      <c r="B138" s="7" t="s">
        <v>127</v>
      </c>
      <c r="C138" s="7" t="s">
        <v>0</v>
      </c>
      <c r="D138" s="7" t="s">
        <v>0</v>
      </c>
      <c r="E138" s="7" t="s">
        <v>0</v>
      </c>
      <c r="F138" s="7" t="s">
        <v>0</v>
      </c>
      <c r="G138" s="7" t="s">
        <v>0</v>
      </c>
      <c r="H138" s="8" t="s">
        <v>0</v>
      </c>
      <c r="I138" s="8" t="s">
        <v>0</v>
      </c>
      <c r="J138" s="8" t="s">
        <v>0</v>
      </c>
      <c r="K138" s="13" t="s">
        <v>0</v>
      </c>
      <c r="L138" s="8" t="s">
        <v>0</v>
      </c>
      <c r="M138" s="5">
        <f t="shared" ref="M138:M144" si="45">M139</f>
        <v>936161150.29999995</v>
      </c>
      <c r="N138" s="5">
        <f t="shared" ref="N138:O144" si="46">N139</f>
        <v>0</v>
      </c>
      <c r="O138" s="5">
        <f t="shared" si="46"/>
        <v>0</v>
      </c>
      <c r="P138" s="17"/>
      <c r="Q138" s="17"/>
      <c r="R138" s="17"/>
    </row>
    <row r="139" spans="1:18" s="6" customFormat="1" ht="39.75" customHeight="1" x14ac:dyDescent="0.2">
      <c r="A139" s="3" t="s">
        <v>128</v>
      </c>
      <c r="B139" s="7" t="s">
        <v>127</v>
      </c>
      <c r="C139" s="7" t="s">
        <v>15</v>
      </c>
      <c r="D139" s="7" t="s">
        <v>29</v>
      </c>
      <c r="E139" s="7" t="s">
        <v>0</v>
      </c>
      <c r="F139" s="7" t="s">
        <v>0</v>
      </c>
      <c r="G139" s="7" t="s">
        <v>0</v>
      </c>
      <c r="H139" s="8" t="s">
        <v>0</v>
      </c>
      <c r="I139" s="8" t="s">
        <v>0</v>
      </c>
      <c r="J139" s="8" t="s">
        <v>0</v>
      </c>
      <c r="K139" s="13" t="s">
        <v>0</v>
      </c>
      <c r="L139" s="8" t="s">
        <v>0</v>
      </c>
      <c r="M139" s="5">
        <f t="shared" si="45"/>
        <v>936161150.29999995</v>
      </c>
      <c r="N139" s="5">
        <f t="shared" si="46"/>
        <v>0</v>
      </c>
      <c r="O139" s="5">
        <f t="shared" si="46"/>
        <v>0</v>
      </c>
      <c r="P139" s="17"/>
      <c r="Q139" s="17"/>
      <c r="R139" s="17"/>
    </row>
    <row r="140" spans="1:18" s="6" customFormat="1" ht="31.5" x14ac:dyDescent="0.2">
      <c r="A140" s="3" t="s">
        <v>31</v>
      </c>
      <c r="B140" s="7" t="s">
        <v>127</v>
      </c>
      <c r="C140" s="7" t="s">
        <v>15</v>
      </c>
      <c r="D140" s="7" t="s">
        <v>29</v>
      </c>
      <c r="E140" s="7" t="s">
        <v>32</v>
      </c>
      <c r="F140" s="7" t="s">
        <v>0</v>
      </c>
      <c r="G140" s="7" t="s">
        <v>0</v>
      </c>
      <c r="H140" s="8" t="s">
        <v>0</v>
      </c>
      <c r="I140" s="8" t="s">
        <v>0</v>
      </c>
      <c r="J140" s="8" t="s">
        <v>0</v>
      </c>
      <c r="K140" s="13" t="s">
        <v>0</v>
      </c>
      <c r="L140" s="8" t="s">
        <v>0</v>
      </c>
      <c r="M140" s="5">
        <f t="shared" si="45"/>
        <v>936161150.29999995</v>
      </c>
      <c r="N140" s="5">
        <f t="shared" si="46"/>
        <v>0</v>
      </c>
      <c r="O140" s="5">
        <f t="shared" si="46"/>
        <v>0</v>
      </c>
      <c r="P140" s="17"/>
      <c r="Q140" s="17"/>
      <c r="R140" s="17"/>
    </row>
    <row r="141" spans="1:18" s="6" customFormat="1" ht="90" customHeight="1" x14ac:dyDescent="0.2">
      <c r="A141" s="3" t="s">
        <v>46</v>
      </c>
      <c r="B141" s="7" t="s">
        <v>127</v>
      </c>
      <c r="C141" s="7" t="s">
        <v>15</v>
      </c>
      <c r="D141" s="7" t="s">
        <v>29</v>
      </c>
      <c r="E141" s="7" t="s">
        <v>32</v>
      </c>
      <c r="F141" s="7" t="s">
        <v>0</v>
      </c>
      <c r="G141" s="7" t="s">
        <v>0</v>
      </c>
      <c r="H141" s="8" t="s">
        <v>0</v>
      </c>
      <c r="I141" s="8" t="s">
        <v>0</v>
      </c>
      <c r="J141" s="8" t="s">
        <v>0</v>
      </c>
      <c r="K141" s="13" t="s">
        <v>0</v>
      </c>
      <c r="L141" s="8" t="s">
        <v>0</v>
      </c>
      <c r="M141" s="5">
        <f t="shared" si="45"/>
        <v>936161150.29999995</v>
      </c>
      <c r="N141" s="5">
        <f t="shared" si="46"/>
        <v>0</v>
      </c>
      <c r="O141" s="5">
        <f t="shared" si="46"/>
        <v>0</v>
      </c>
      <c r="P141" s="17"/>
      <c r="Q141" s="17"/>
      <c r="R141" s="17"/>
    </row>
    <row r="142" spans="1:18" s="6" customFormat="1" ht="15.75" x14ac:dyDescent="0.2">
      <c r="A142" s="9" t="s">
        <v>49</v>
      </c>
      <c r="B142" s="7" t="s">
        <v>127</v>
      </c>
      <c r="C142" s="7" t="s">
        <v>15</v>
      </c>
      <c r="D142" s="7" t="s">
        <v>29</v>
      </c>
      <c r="E142" s="7" t="s">
        <v>32</v>
      </c>
      <c r="F142" s="7" t="s">
        <v>50</v>
      </c>
      <c r="G142" s="7" t="s">
        <v>0</v>
      </c>
      <c r="H142" s="7" t="s">
        <v>0</v>
      </c>
      <c r="I142" s="7" t="s">
        <v>0</v>
      </c>
      <c r="J142" s="7" t="s">
        <v>0</v>
      </c>
      <c r="K142" s="14" t="s">
        <v>0</v>
      </c>
      <c r="L142" s="7" t="s">
        <v>0</v>
      </c>
      <c r="M142" s="5">
        <f t="shared" si="45"/>
        <v>936161150.29999995</v>
      </c>
      <c r="N142" s="5">
        <f t="shared" si="46"/>
        <v>0</v>
      </c>
      <c r="O142" s="5">
        <f t="shared" si="46"/>
        <v>0</v>
      </c>
      <c r="P142" s="17"/>
      <c r="Q142" s="17"/>
      <c r="R142" s="17"/>
    </row>
    <row r="143" spans="1:18" s="6" customFormat="1" ht="15.75" x14ac:dyDescent="0.2">
      <c r="A143" s="9" t="s">
        <v>129</v>
      </c>
      <c r="B143" s="7" t="s">
        <v>127</v>
      </c>
      <c r="C143" s="7" t="s">
        <v>15</v>
      </c>
      <c r="D143" s="7" t="s">
        <v>29</v>
      </c>
      <c r="E143" s="7" t="s">
        <v>32</v>
      </c>
      <c r="F143" s="7" t="s">
        <v>50</v>
      </c>
      <c r="G143" s="7" t="s">
        <v>71</v>
      </c>
      <c r="H143" s="7" t="s">
        <v>0</v>
      </c>
      <c r="I143" s="7" t="s">
        <v>0</v>
      </c>
      <c r="J143" s="7" t="s">
        <v>0</v>
      </c>
      <c r="K143" s="14" t="s">
        <v>0</v>
      </c>
      <c r="L143" s="7" t="s">
        <v>0</v>
      </c>
      <c r="M143" s="5">
        <f t="shared" si="45"/>
        <v>936161150.29999995</v>
      </c>
      <c r="N143" s="5">
        <f t="shared" si="46"/>
        <v>0</v>
      </c>
      <c r="O143" s="5">
        <f t="shared" si="46"/>
        <v>0</v>
      </c>
      <c r="P143" s="17"/>
      <c r="Q143" s="17"/>
      <c r="R143" s="17"/>
    </row>
    <row r="144" spans="1:18" s="6" customFormat="1" ht="125.45" customHeight="1" x14ac:dyDescent="0.2">
      <c r="A144" s="3" t="s">
        <v>130</v>
      </c>
      <c r="B144" s="7" t="s">
        <v>127</v>
      </c>
      <c r="C144" s="7" t="s">
        <v>15</v>
      </c>
      <c r="D144" s="7" t="s">
        <v>29</v>
      </c>
      <c r="E144" s="7" t="s">
        <v>32</v>
      </c>
      <c r="F144" s="7" t="s">
        <v>50</v>
      </c>
      <c r="G144" s="7" t="s">
        <v>71</v>
      </c>
      <c r="H144" s="7" t="s">
        <v>131</v>
      </c>
      <c r="I144" s="8" t="s">
        <v>0</v>
      </c>
      <c r="J144" s="8" t="s">
        <v>0</v>
      </c>
      <c r="K144" s="13" t="s">
        <v>0</v>
      </c>
      <c r="L144" s="8" t="s">
        <v>0</v>
      </c>
      <c r="M144" s="5">
        <f t="shared" si="45"/>
        <v>936161150.29999995</v>
      </c>
      <c r="N144" s="5">
        <f t="shared" si="46"/>
        <v>0</v>
      </c>
      <c r="O144" s="5">
        <f t="shared" si="46"/>
        <v>0</v>
      </c>
      <c r="P144" s="17"/>
      <c r="Q144" s="17"/>
      <c r="R144" s="17"/>
    </row>
    <row r="145" spans="1:18" s="6" customFormat="1" ht="76.7" customHeight="1" x14ac:dyDescent="0.2">
      <c r="A145" s="3" t="s">
        <v>39</v>
      </c>
      <c r="B145" s="7" t="s">
        <v>127</v>
      </c>
      <c r="C145" s="7" t="s">
        <v>15</v>
      </c>
      <c r="D145" s="7" t="s">
        <v>29</v>
      </c>
      <c r="E145" s="7" t="s">
        <v>32</v>
      </c>
      <c r="F145" s="7" t="s">
        <v>50</v>
      </c>
      <c r="G145" s="7" t="s">
        <v>71</v>
      </c>
      <c r="H145" s="7" t="s">
        <v>131</v>
      </c>
      <c r="I145" s="7" t="s">
        <v>40</v>
      </c>
      <c r="J145" s="7" t="s">
        <v>0</v>
      </c>
      <c r="K145" s="14" t="s">
        <v>0</v>
      </c>
      <c r="L145" s="7" t="s">
        <v>0</v>
      </c>
      <c r="M145" s="5">
        <f>M146+M147+M148</f>
        <v>936161150.29999995</v>
      </c>
      <c r="N145" s="5">
        <f t="shared" ref="N145:O145" si="47">N146+N147+N148</f>
        <v>0</v>
      </c>
      <c r="O145" s="5">
        <f t="shared" si="47"/>
        <v>0</v>
      </c>
      <c r="P145" s="17"/>
      <c r="Q145" s="17"/>
      <c r="R145" s="17"/>
    </row>
    <row r="146" spans="1:18" s="6" customFormat="1" ht="38.25" x14ac:dyDescent="0.2">
      <c r="A146" s="10" t="s">
        <v>132</v>
      </c>
      <c r="B146" s="4" t="s">
        <v>127</v>
      </c>
      <c r="C146" s="4" t="s">
        <v>15</v>
      </c>
      <c r="D146" s="4" t="s">
        <v>29</v>
      </c>
      <c r="E146" s="4" t="s">
        <v>32</v>
      </c>
      <c r="F146" s="4" t="s">
        <v>50</v>
      </c>
      <c r="G146" s="4" t="s">
        <v>71</v>
      </c>
      <c r="H146" s="4" t="s">
        <v>131</v>
      </c>
      <c r="I146" s="4" t="s">
        <v>40</v>
      </c>
      <c r="J146" s="11" t="s">
        <v>133</v>
      </c>
      <c r="K146" s="2" t="s">
        <v>149</v>
      </c>
      <c r="L146" s="11">
        <v>2025</v>
      </c>
      <c r="M146" s="12">
        <f>1082769283.33-140000000-196000000</f>
        <v>746769283.32999992</v>
      </c>
      <c r="N146" s="12">
        <v>0</v>
      </c>
      <c r="O146" s="12">
        <v>0</v>
      </c>
      <c r="P146" s="17"/>
      <c r="Q146" s="17"/>
      <c r="R146" s="17"/>
    </row>
    <row r="147" spans="1:18" s="6" customFormat="1" ht="31.5" x14ac:dyDescent="0.2">
      <c r="A147" s="10" t="s">
        <v>175</v>
      </c>
      <c r="B147" s="4" t="s">
        <v>127</v>
      </c>
      <c r="C147" s="4" t="s">
        <v>15</v>
      </c>
      <c r="D147" s="4" t="s">
        <v>29</v>
      </c>
      <c r="E147" s="4" t="s">
        <v>32</v>
      </c>
      <c r="F147" s="4" t="s">
        <v>50</v>
      </c>
      <c r="G147" s="4" t="s">
        <v>71</v>
      </c>
      <c r="H147" s="4" t="s">
        <v>131</v>
      </c>
      <c r="I147" s="4" t="s">
        <v>40</v>
      </c>
      <c r="J147" s="11" t="s">
        <v>134</v>
      </c>
      <c r="K147" s="2" t="s">
        <v>14</v>
      </c>
      <c r="L147" s="11">
        <v>2025</v>
      </c>
      <c r="M147" s="12">
        <f>350439550+140000000-370466395</f>
        <v>119973155</v>
      </c>
      <c r="N147" s="12">
        <v>0</v>
      </c>
      <c r="O147" s="12">
        <v>0</v>
      </c>
      <c r="P147" s="17"/>
      <c r="Q147" s="17"/>
      <c r="R147" s="17"/>
    </row>
    <row r="148" spans="1:18" s="22" customFormat="1" ht="63" x14ac:dyDescent="0.2">
      <c r="A148" s="10" t="s">
        <v>174</v>
      </c>
      <c r="B148" s="4" t="s">
        <v>127</v>
      </c>
      <c r="C148" s="4" t="s">
        <v>15</v>
      </c>
      <c r="D148" s="4" t="s">
        <v>29</v>
      </c>
      <c r="E148" s="4" t="s">
        <v>32</v>
      </c>
      <c r="F148" s="4" t="s">
        <v>50</v>
      </c>
      <c r="G148" s="4" t="s">
        <v>71</v>
      </c>
      <c r="H148" s="4" t="s">
        <v>131</v>
      </c>
      <c r="I148" s="4" t="s">
        <v>40</v>
      </c>
      <c r="J148" s="11" t="s">
        <v>134</v>
      </c>
      <c r="K148" s="2" t="s">
        <v>14</v>
      </c>
      <c r="L148" s="11">
        <v>2025</v>
      </c>
      <c r="M148" s="12">
        <f>370466395+45938965.9+49032591.06+196000000-592019240+0.01</f>
        <v>69418711.970000044</v>
      </c>
      <c r="N148" s="12">
        <v>0</v>
      </c>
      <c r="O148" s="12">
        <v>0</v>
      </c>
      <c r="P148" s="21"/>
      <c r="Q148" s="21"/>
      <c r="R148" s="21"/>
    </row>
  </sheetData>
  <mergeCells count="3">
    <mergeCell ref="A2:O2"/>
    <mergeCell ref="A3:O3"/>
    <mergeCell ref="M1:O1"/>
  </mergeCells>
  <pageMargins left="0.39370078740157483" right="0.39370078740157483" top="0.39370078740157483" bottom="0.39370078740157483" header="0.31496062992125984" footer="0.31496062992125984"/>
  <pageSetup paperSize="9" scale="76" fitToHeight="0" orientation="landscape" r:id="rId1"/>
  <headerFooter differentFirst="1"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2024-10-30T05:43:59Z</dcterms:modified>
</cp:coreProperties>
</file>