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059D4127-4AEE-4BC7-9703-B763D9A086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Print_AreaFix_1Fix_1Fix_1Fix_1" localSheetId="0">Лист1!$A$6:$AC$30</definedName>
    <definedName name="Print_AreaFix_2Fix_2" localSheetId="0">Лист1!$A$6:$AJ$28</definedName>
    <definedName name="Print_AreaFix_3" localSheetId="0">Лист1!$A$6:$AJ$28</definedName>
    <definedName name="_xlnm.Print_Area" localSheetId="0">Лист1!$A$1:$AJ$12</definedName>
  </definedNames>
  <calcPr calcId="191029"/>
</workbook>
</file>

<file path=xl/calcChain.xml><?xml version="1.0" encoding="utf-8"?>
<calcChain xmlns="http://schemas.openxmlformats.org/spreadsheetml/2006/main">
  <c r="AC12" i="1" l="1"/>
  <c r="AB12" i="1"/>
  <c r="AA12" i="1" l="1"/>
  <c r="AJ12" i="1" l="1"/>
  <c r="C33" i="1" s="1"/>
  <c r="AI12" i="1"/>
  <c r="U12" i="1"/>
  <c r="N12" i="1"/>
  <c r="G12" i="1"/>
  <c r="B39" i="1" l="1"/>
  <c r="AJ30" i="1"/>
  <c r="AC30" i="1"/>
  <c r="V30" i="1"/>
  <c r="O30" i="1"/>
  <c r="O12" i="1"/>
  <c r="B40" i="1" s="1"/>
  <c r="K12" i="1"/>
  <c r="B33" i="1" l="1"/>
  <c r="F33" i="1" s="1"/>
  <c r="E33" i="1" l="1"/>
  <c r="T12" i="1"/>
  <c r="P12" i="1" s="1"/>
  <c r="AH12" i="1"/>
  <c r="AD12" i="1" s="1"/>
  <c r="B32" i="1"/>
  <c r="H30" i="1"/>
  <c r="I12" i="1"/>
  <c r="B12" i="1"/>
  <c r="W12" i="1"/>
  <c r="B38" i="1" l="1"/>
  <c r="B31" i="1"/>
  <c r="C29" i="1" l="1"/>
  <c r="B34" i="1"/>
  <c r="C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Дт 08 сч. со сред. НДС 9,5% (хоз.способ)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01 сч.
Факт. ст-ть объектов в УГРТ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НДС 20% (подряд.спос.)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1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Дт 08 сч. со сред. НДС 9,5% (хоз.способ)
СН с НДС 20% (подряд)</t>
        </r>
      </text>
    </comment>
  </commentList>
</comments>
</file>

<file path=xl/sharedStrings.xml><?xml version="1.0" encoding="utf-8"?>
<sst xmlns="http://schemas.openxmlformats.org/spreadsheetml/2006/main" count="73" uniqueCount="34">
  <si>
    <t>Наименование газораспределительной организации</t>
  </si>
  <si>
    <t>Объем реализации в период</t>
  </si>
  <si>
    <t xml:space="preserve">ВСЕГО, тыс. руб. с НДС, в т.ч. </t>
  </si>
  <si>
    <t>средства от применения тарифа на услуги по транспортировке газа, тыс. руб. с НДС</t>
  </si>
  <si>
    <t xml:space="preserve"> средства от применения специальной надбавки к тарифу на транспортировку газа, тыс. руб. с НДС</t>
  </si>
  <si>
    <t>иные средства, тыс. руб. с НДС</t>
  </si>
  <si>
    <t>средства Единого оператора газификации, тыс. руб. с НДС</t>
  </si>
  <si>
    <t>Объем финансирования</t>
  </si>
  <si>
    <t>2021 год</t>
  </si>
  <si>
    <t>2022 год</t>
  </si>
  <si>
    <t>Объемы реализации и финансирования мероприятий в рамках пообъектного плана-графика догазификации</t>
  </si>
  <si>
    <t xml:space="preserve">План освоение вложений, тыс. руб. с НДС </t>
  </si>
  <si>
    <t xml:space="preserve">План ввода основных средств, тыс. руб. без НДС </t>
  </si>
  <si>
    <r>
      <t xml:space="preserve">СОГЛАСОВАНО
</t>
    </r>
    <r>
      <rPr>
        <sz val="10"/>
        <color theme="1"/>
        <rFont val="Times New Roman"/>
        <family val="1"/>
        <charset val="204"/>
      </rPr>
      <t xml:space="preserve">(сокращенное наименование организации - единого оператора газификации (регионального оператора газификации)
________________/_____________/
"__" ___________ 20__ г.
</t>
    </r>
  </si>
  <si>
    <t>________________/_____________/</t>
  </si>
  <si>
    <t>руководитель единого оператора газификации</t>
  </si>
  <si>
    <t>(наименование организации - единого оператора газификации)</t>
  </si>
  <si>
    <t>2023 год</t>
  </si>
  <si>
    <t>2024 год</t>
  </si>
  <si>
    <t>АО "Газпром газораспределение Брянск"</t>
  </si>
  <si>
    <t>освоение, с НДС</t>
  </si>
  <si>
    <t>ввод, без НДС</t>
  </si>
  <si>
    <t>финансирование, с НДС</t>
  </si>
  <si>
    <t>ввод с НДС</t>
  </si>
  <si>
    <t>2025 год</t>
  </si>
  <si>
    <t>2021-2025</t>
  </si>
  <si>
    <t>Средний НДС</t>
  </si>
  <si>
    <t>2021-2023</t>
  </si>
  <si>
    <t>отчет 9000</t>
  </si>
  <si>
    <t>СВОД</t>
  </si>
  <si>
    <t>Сумма по договору с допником</t>
  </si>
  <si>
    <t>УТВЕРЖДАЮ</t>
  </si>
  <si>
    <t>Губернатор Брянской области</t>
  </si>
  <si>
    <t>_______________  А.В. Богомаз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</si>
</sst>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0\ _₽_-;\-* #,##0.000\ _₽_-;_-* &quot;-&quot;??\ _₽_-;_-@_-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C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0" fontId="3" fillId="0" borderId="0" xfId="0" applyFont="1" applyAlignment="1">
      <alignment horizontal="center" vertical="center"/>
    </xf>
    <xf numFmtId="0" fontId="2" fillId="0" borderId="9" xfId="0" applyFont="1" applyBorder="1"/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1" applyFont="1" applyFill="1" applyBorder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J41"/>
  <sheetViews>
    <sheetView tabSelected="1" view="pageBreakPreview" zoomScaleNormal="60" zoomScaleSheetLayoutView="100" workbookViewId="0">
      <selection activeCell="J7" sqref="J7"/>
    </sheetView>
  </sheetViews>
  <sheetFormatPr defaultColWidth="9.140625" defaultRowHeight="12.75" x14ac:dyDescent="0.2"/>
  <cols>
    <col min="1" max="1" width="27.42578125" style="1" customWidth="1"/>
    <col min="2" max="36" width="15.140625" style="1" customWidth="1"/>
    <col min="37" max="16384" width="9.140625" style="1"/>
  </cols>
  <sheetData>
    <row r="2" spans="1:36" ht="25.5" customHeight="1" x14ac:dyDescent="0.35">
      <c r="B2" s="33" t="s">
        <v>31</v>
      </c>
      <c r="C2" s="33"/>
      <c r="D2" s="33"/>
      <c r="E2" s="34"/>
    </row>
    <row r="3" spans="1:36" ht="28.5" customHeight="1" x14ac:dyDescent="0.35">
      <c r="B3" s="35" t="s">
        <v>32</v>
      </c>
      <c r="C3" s="35"/>
      <c r="D3" s="35"/>
      <c r="E3" s="35"/>
    </row>
    <row r="4" spans="1:36" ht="36.75" customHeight="1" x14ac:dyDescent="0.35">
      <c r="B4" s="35" t="s">
        <v>33</v>
      </c>
      <c r="C4" s="35"/>
      <c r="D4" s="35"/>
      <c r="E4" s="35"/>
    </row>
    <row r="5" spans="1:36" ht="159.75" customHeight="1" x14ac:dyDescent="0.2">
      <c r="C5" s="31"/>
    </row>
    <row r="6" spans="1:36" ht="26.25" customHeight="1" x14ac:dyDescent="0.2">
      <c r="A6" s="32" t="s">
        <v>10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6"/>
      <c r="U6" s="36"/>
      <c r="V6" s="36"/>
      <c r="W6" s="36"/>
      <c r="X6" s="36"/>
      <c r="Y6" s="36"/>
      <c r="Z6" s="36"/>
      <c r="AA6" s="36"/>
      <c r="AB6" s="36"/>
      <c r="AC6" s="36"/>
      <c r="AD6" s="6"/>
      <c r="AE6" s="6"/>
      <c r="AF6" s="6"/>
      <c r="AG6" s="6"/>
      <c r="AH6" s="6"/>
      <c r="AI6" s="6"/>
      <c r="AJ6" s="6"/>
    </row>
    <row r="7" spans="1:36" ht="24" customHeight="1" x14ac:dyDescent="0.2">
      <c r="A7" s="25"/>
      <c r="B7" s="25"/>
      <c r="C7" s="26"/>
      <c r="D7" s="26"/>
      <c r="E7" s="2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9" spans="1:36" ht="35.25" customHeight="1" x14ac:dyDescent="0.2">
      <c r="A9" s="27" t="s">
        <v>0</v>
      </c>
      <c r="B9" s="24" t="s">
        <v>8</v>
      </c>
      <c r="C9" s="24"/>
      <c r="D9" s="24"/>
      <c r="E9" s="24"/>
      <c r="F9" s="24"/>
      <c r="G9" s="24"/>
      <c r="H9" s="24"/>
      <c r="I9" s="24" t="s">
        <v>9</v>
      </c>
      <c r="J9" s="24"/>
      <c r="K9" s="24"/>
      <c r="L9" s="24"/>
      <c r="M9" s="24"/>
      <c r="N9" s="24"/>
      <c r="O9" s="24"/>
      <c r="P9" s="24" t="s">
        <v>17</v>
      </c>
      <c r="Q9" s="24"/>
      <c r="R9" s="24"/>
      <c r="S9" s="24"/>
      <c r="T9" s="24"/>
      <c r="U9" s="24"/>
      <c r="V9" s="24"/>
      <c r="W9" s="24" t="s">
        <v>18</v>
      </c>
      <c r="X9" s="24"/>
      <c r="Y9" s="24"/>
      <c r="Z9" s="24"/>
      <c r="AA9" s="24"/>
      <c r="AB9" s="24"/>
      <c r="AC9" s="24"/>
      <c r="AD9" s="24" t="s">
        <v>24</v>
      </c>
      <c r="AE9" s="24"/>
      <c r="AF9" s="24"/>
      <c r="AG9" s="24"/>
      <c r="AH9" s="24"/>
      <c r="AI9" s="24"/>
      <c r="AJ9" s="24"/>
    </row>
    <row r="10" spans="1:36" ht="45" customHeight="1" x14ac:dyDescent="0.2">
      <c r="A10" s="28"/>
      <c r="B10" s="20" t="s">
        <v>7</v>
      </c>
      <c r="C10" s="21"/>
      <c r="D10" s="21"/>
      <c r="E10" s="21"/>
      <c r="F10" s="22"/>
      <c r="G10" s="20" t="s">
        <v>1</v>
      </c>
      <c r="H10" s="22"/>
      <c r="I10" s="20" t="s">
        <v>7</v>
      </c>
      <c r="J10" s="21"/>
      <c r="K10" s="21"/>
      <c r="L10" s="21"/>
      <c r="M10" s="22"/>
      <c r="N10" s="20" t="s">
        <v>1</v>
      </c>
      <c r="O10" s="22"/>
      <c r="P10" s="20" t="s">
        <v>7</v>
      </c>
      <c r="Q10" s="21"/>
      <c r="R10" s="21"/>
      <c r="S10" s="21"/>
      <c r="T10" s="22"/>
      <c r="U10" s="20" t="s">
        <v>1</v>
      </c>
      <c r="V10" s="22"/>
      <c r="W10" s="20" t="s">
        <v>7</v>
      </c>
      <c r="X10" s="21"/>
      <c r="Y10" s="21"/>
      <c r="Z10" s="21"/>
      <c r="AA10" s="22"/>
      <c r="AB10" s="20" t="s">
        <v>1</v>
      </c>
      <c r="AC10" s="22"/>
      <c r="AD10" s="20" t="s">
        <v>7</v>
      </c>
      <c r="AE10" s="21"/>
      <c r="AF10" s="21"/>
      <c r="AG10" s="21"/>
      <c r="AH10" s="22"/>
      <c r="AI10" s="20" t="s">
        <v>1</v>
      </c>
      <c r="AJ10" s="22"/>
    </row>
    <row r="11" spans="1:36" ht="153" customHeight="1" x14ac:dyDescent="0.2">
      <c r="A11" s="29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11</v>
      </c>
      <c r="H11" s="4" t="s">
        <v>12</v>
      </c>
      <c r="I11" s="4" t="s">
        <v>2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11</v>
      </c>
      <c r="O11" s="4" t="s">
        <v>12</v>
      </c>
      <c r="P11" s="4" t="s">
        <v>2</v>
      </c>
      <c r="Q11" s="4" t="s">
        <v>3</v>
      </c>
      <c r="R11" s="4" t="s">
        <v>4</v>
      </c>
      <c r="S11" s="4" t="s">
        <v>5</v>
      </c>
      <c r="T11" s="4" t="s">
        <v>6</v>
      </c>
      <c r="U11" s="4" t="s">
        <v>11</v>
      </c>
      <c r="V11" s="4" t="s">
        <v>12</v>
      </c>
      <c r="W11" s="4" t="s">
        <v>2</v>
      </c>
      <c r="X11" s="4" t="s">
        <v>3</v>
      </c>
      <c r="Y11" s="4" t="s">
        <v>4</v>
      </c>
      <c r="Z11" s="4" t="s">
        <v>5</v>
      </c>
      <c r="AA11" s="4" t="s">
        <v>6</v>
      </c>
      <c r="AB11" s="4" t="s">
        <v>11</v>
      </c>
      <c r="AC11" s="4" t="s">
        <v>12</v>
      </c>
      <c r="AD11" s="4" t="s">
        <v>2</v>
      </c>
      <c r="AE11" s="4" t="s">
        <v>3</v>
      </c>
      <c r="AF11" s="4" t="s">
        <v>4</v>
      </c>
      <c r="AG11" s="4" t="s">
        <v>5</v>
      </c>
      <c r="AH11" s="4" t="s">
        <v>6</v>
      </c>
      <c r="AI11" s="4" t="s">
        <v>11</v>
      </c>
      <c r="AJ11" s="4" t="s">
        <v>12</v>
      </c>
    </row>
    <row r="12" spans="1:36" ht="42.75" customHeight="1" x14ac:dyDescent="0.2">
      <c r="A12" s="30" t="s">
        <v>19</v>
      </c>
      <c r="B12" s="8">
        <f>C12+D12+E12+F12</f>
        <v>0</v>
      </c>
      <c r="C12" s="9"/>
      <c r="D12" s="9"/>
      <c r="E12" s="9"/>
      <c r="F12" s="8"/>
      <c r="G12" s="8">
        <f>16872.57*1.095</f>
        <v>18475.46415</v>
      </c>
      <c r="H12" s="8">
        <v>14068.6</v>
      </c>
      <c r="I12" s="8">
        <f>J12+K12+L12+M12</f>
        <v>277289.07799999998</v>
      </c>
      <c r="J12" s="9"/>
      <c r="K12" s="8">
        <f>12323.39*1.2</f>
        <v>14788.067999999999</v>
      </c>
      <c r="L12" s="9"/>
      <c r="M12" s="10">
        <v>262501.01</v>
      </c>
      <c r="N12" s="10">
        <f>186754.77*1.095+12323.39*1.2</f>
        <v>219284.54114999998</v>
      </c>
      <c r="O12" s="10">
        <f>161172.74+12323.39</f>
        <v>173496.13</v>
      </c>
      <c r="P12" s="8">
        <f>T12</f>
        <v>233313.46</v>
      </c>
      <c r="Q12" s="9"/>
      <c r="R12" s="9"/>
      <c r="S12" s="9"/>
      <c r="T12" s="8">
        <f>109477.51+123835.95</f>
        <v>233313.46</v>
      </c>
      <c r="U12" s="8">
        <f>257216.2*1.095</f>
        <v>281651.739</v>
      </c>
      <c r="V12" s="10">
        <v>260183.02</v>
      </c>
      <c r="W12" s="8">
        <f>AA12</f>
        <v>309128.73199999996</v>
      </c>
      <c r="X12" s="9"/>
      <c r="Y12" s="9"/>
      <c r="Z12" s="9"/>
      <c r="AA12" s="10">
        <f>161511.79+115412.16*1.2+9122.35</f>
        <v>309128.73199999996</v>
      </c>
      <c r="AB12" s="10">
        <f>(98290.0623+176000)*1.095-28.09</f>
        <v>300319.52821849997</v>
      </c>
      <c r="AC12" s="10">
        <f>84067.19+215616.4</f>
        <v>299683.58999999997</v>
      </c>
      <c r="AD12" s="8">
        <f>AH12</f>
        <v>74517.887999999992</v>
      </c>
      <c r="AE12" s="9"/>
      <c r="AF12" s="9"/>
      <c r="AG12" s="9"/>
      <c r="AH12" s="10">
        <f>AI12</f>
        <v>74517.887999999992</v>
      </c>
      <c r="AI12" s="10">
        <f>62098.24*1.2</f>
        <v>74517.887999999992</v>
      </c>
      <c r="AJ12" s="10">
        <f>62098.24</f>
        <v>62098.239999999998</v>
      </c>
    </row>
    <row r="13" spans="1:36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x14ac:dyDescent="0.2">
      <c r="X17" s="7"/>
      <c r="Y17" s="7"/>
      <c r="Z17" s="7"/>
      <c r="AA17" s="7"/>
      <c r="AB17" s="7"/>
      <c r="AC17" s="7"/>
      <c r="AD17" s="7"/>
    </row>
    <row r="18" spans="1:36" x14ac:dyDescent="0.2">
      <c r="G18" s="5"/>
      <c r="H18" s="5"/>
      <c r="O18" s="5"/>
      <c r="U18" s="5"/>
      <c r="AI18" s="5"/>
    </row>
    <row r="19" spans="1:36" ht="12.75" customHeight="1" x14ac:dyDescent="0.2">
      <c r="AF19" s="23" t="s">
        <v>13</v>
      </c>
      <c r="AG19" s="23"/>
      <c r="AH19" s="23"/>
      <c r="AI19" s="23"/>
      <c r="AJ19" s="23"/>
    </row>
    <row r="20" spans="1:36" x14ac:dyDescent="0.2">
      <c r="T20" s="5"/>
      <c r="AA20" s="5"/>
    </row>
    <row r="21" spans="1:36" x14ac:dyDescent="0.2">
      <c r="T21" s="5"/>
      <c r="AF21" s="16"/>
      <c r="AG21" s="16"/>
      <c r="AH21" s="16"/>
      <c r="AI21" s="16"/>
      <c r="AJ21" s="16"/>
    </row>
    <row r="22" spans="1:36" ht="23.25" customHeight="1" x14ac:dyDescent="0.2">
      <c r="AF22" s="17" t="s">
        <v>15</v>
      </c>
      <c r="AG22" s="17"/>
      <c r="AH22" s="17"/>
      <c r="AI22" s="17"/>
      <c r="AJ22" s="17"/>
    </row>
    <row r="24" spans="1:36" x14ac:dyDescent="0.2">
      <c r="AF24" s="16"/>
      <c r="AG24" s="16"/>
      <c r="AH24" s="16"/>
      <c r="AI24" s="16"/>
      <c r="AJ24" s="16"/>
    </row>
    <row r="25" spans="1:36" ht="12.75" customHeight="1" x14ac:dyDescent="0.2">
      <c r="AF25" s="17" t="s">
        <v>16</v>
      </c>
      <c r="AG25" s="17"/>
      <c r="AH25" s="17"/>
      <c r="AI25" s="17"/>
      <c r="AJ25" s="17"/>
    </row>
    <row r="26" spans="1:36" x14ac:dyDescent="0.2">
      <c r="AF26" s="18"/>
      <c r="AG26" s="18"/>
      <c r="AH26" s="18"/>
      <c r="AI26" s="18"/>
      <c r="AJ26" s="18"/>
    </row>
    <row r="28" spans="1:36" x14ac:dyDescent="0.2">
      <c r="R28" s="19"/>
      <c r="S28" s="19"/>
      <c r="T28" s="19"/>
      <c r="U28" s="19"/>
      <c r="V28" s="19"/>
      <c r="AF28" s="19" t="s">
        <v>14</v>
      </c>
      <c r="AG28" s="19"/>
      <c r="AH28" s="19"/>
      <c r="AI28" s="19"/>
      <c r="AJ28" s="19"/>
    </row>
    <row r="29" spans="1:36" ht="15.75" customHeight="1" x14ac:dyDescent="0.2">
      <c r="A29" s="1" t="s">
        <v>30</v>
      </c>
      <c r="B29" s="11">
        <v>894249.15500000003</v>
      </c>
      <c r="C29" s="11">
        <f>B29-B31</f>
        <v>-2.9999999096617103E-3</v>
      </c>
      <c r="D29" s="12"/>
      <c r="E29" s="12"/>
      <c r="F29" s="12"/>
    </row>
    <row r="30" spans="1:36" ht="16.5" customHeight="1" x14ac:dyDescent="0.2">
      <c r="A30" s="3" t="s">
        <v>29</v>
      </c>
      <c r="B30" s="15" t="s">
        <v>25</v>
      </c>
      <c r="C30" s="12"/>
      <c r="D30" s="12"/>
      <c r="E30" s="12"/>
      <c r="F30" s="12"/>
      <c r="G30" s="5"/>
      <c r="H30" s="5">
        <f>H12*1.095</f>
        <v>15405.117</v>
      </c>
      <c r="N30" s="5"/>
      <c r="O30" s="5">
        <f>161172.74*1.095+12323.39*1.2</f>
        <v>191272.21829999998</v>
      </c>
      <c r="U30" s="5"/>
      <c r="V30" s="5">
        <f>V12*1.095</f>
        <v>284900.4069</v>
      </c>
      <c r="AC30" s="5">
        <f>AC12*1.095</f>
        <v>328153.53104999993</v>
      </c>
      <c r="AJ30" s="5">
        <f>AJ12*1.2</f>
        <v>74517.887999999992</v>
      </c>
    </row>
    <row r="31" spans="1:36" x14ac:dyDescent="0.2">
      <c r="A31" s="1" t="s">
        <v>22</v>
      </c>
      <c r="B31" s="13">
        <f>B12+I12+P12+W12+AD12</f>
        <v>894249.15799999994</v>
      </c>
      <c r="C31" s="11"/>
      <c r="D31" s="12"/>
      <c r="E31" s="12"/>
      <c r="F31" s="12"/>
    </row>
    <row r="32" spans="1:36" x14ac:dyDescent="0.2">
      <c r="A32" s="1" t="s">
        <v>20</v>
      </c>
      <c r="B32" s="13">
        <f>G12+N12+U12+AB12+AI12</f>
        <v>894249.16051850002</v>
      </c>
      <c r="C32" s="12"/>
      <c r="D32" s="12"/>
      <c r="E32" s="12" t="s">
        <v>26</v>
      </c>
      <c r="F32" s="12"/>
      <c r="U32" s="5"/>
      <c r="V32" s="5"/>
    </row>
    <row r="33" spans="1:27" ht="15" customHeight="1" x14ac:dyDescent="0.2">
      <c r="A33" s="1" t="s">
        <v>21</v>
      </c>
      <c r="B33" s="11">
        <f>H12+O12+V12+AC12+AJ12</f>
        <v>809529.58</v>
      </c>
      <c r="C33" s="13">
        <f>H12*1.095+161172.74*1.095+12323.39*1.2+V12*1.095+AC12*1.095+AJ12*1.2</f>
        <v>894249.16124999989</v>
      </c>
      <c r="D33" s="12" t="s">
        <v>23</v>
      </c>
      <c r="E33" s="14">
        <f>C33/B33*100</f>
        <v>110.46528543774767</v>
      </c>
      <c r="F33" s="11">
        <f>B33*1.10465</f>
        <v>894246.85054699983</v>
      </c>
      <c r="N33" s="5"/>
      <c r="AA33" s="5"/>
    </row>
    <row r="34" spans="1:27" x14ac:dyDescent="0.2">
      <c r="B34" s="11">
        <f>B31-B32</f>
        <v>-2.5185000849887729E-3</v>
      </c>
      <c r="C34" s="11">
        <f>B31-C33</f>
        <v>-3.2499999506399035E-3</v>
      </c>
      <c r="D34" s="12"/>
      <c r="E34" s="12"/>
      <c r="F34" s="12"/>
    </row>
    <row r="35" spans="1:27" x14ac:dyDescent="0.2">
      <c r="B35" s="12"/>
      <c r="C35" s="11"/>
      <c r="D35" s="12"/>
      <c r="E35" s="12"/>
      <c r="F35" s="12"/>
    </row>
    <row r="36" spans="1:27" x14ac:dyDescent="0.2">
      <c r="B36" s="12"/>
      <c r="C36" s="12"/>
      <c r="D36" s="12"/>
      <c r="E36" s="12"/>
      <c r="F36" s="12"/>
    </row>
    <row r="37" spans="1:27" x14ac:dyDescent="0.2">
      <c r="A37" s="3" t="s">
        <v>28</v>
      </c>
      <c r="B37" s="15" t="s">
        <v>27</v>
      </c>
      <c r="C37" s="12"/>
      <c r="D37" s="12"/>
      <c r="E37" s="12"/>
      <c r="F37" s="12"/>
    </row>
    <row r="38" spans="1:27" x14ac:dyDescent="0.2">
      <c r="A38" s="1" t="s">
        <v>22</v>
      </c>
      <c r="B38" s="11">
        <f>B12+I12+P12</f>
        <v>510602.53799999994</v>
      </c>
      <c r="C38" s="12"/>
      <c r="D38" s="12"/>
      <c r="E38" s="12"/>
      <c r="F38" s="12"/>
    </row>
    <row r="39" spans="1:27" x14ac:dyDescent="0.2">
      <c r="A39" s="1" t="s">
        <v>20</v>
      </c>
      <c r="B39" s="11">
        <f>G12+N12+U12</f>
        <v>519411.74429999996</v>
      </c>
      <c r="C39" s="12"/>
      <c r="D39" s="12"/>
      <c r="E39" s="12"/>
      <c r="F39" s="12"/>
    </row>
    <row r="40" spans="1:27" x14ac:dyDescent="0.2">
      <c r="A40" s="1" t="s">
        <v>21</v>
      </c>
      <c r="B40" s="11">
        <f>H12+O12+V12</f>
        <v>447747.75</v>
      </c>
      <c r="C40" s="12"/>
      <c r="D40" s="12"/>
      <c r="E40" s="12"/>
      <c r="F40" s="12"/>
    </row>
    <row r="41" spans="1:27" x14ac:dyDescent="0.2">
      <c r="B41" s="12"/>
      <c r="C41" s="12"/>
      <c r="D41" s="12"/>
      <c r="E41" s="12"/>
      <c r="F41" s="12"/>
    </row>
  </sheetData>
  <mergeCells count="29">
    <mergeCell ref="W10:AA10"/>
    <mergeCell ref="AB10:AC10"/>
    <mergeCell ref="A9:A11"/>
    <mergeCell ref="B10:F10"/>
    <mergeCell ref="G10:H10"/>
    <mergeCell ref="N10:O10"/>
    <mergeCell ref="I10:M10"/>
    <mergeCell ref="B9:H9"/>
    <mergeCell ref="I9:O9"/>
    <mergeCell ref="W9:AC9"/>
    <mergeCell ref="B2:D2"/>
    <mergeCell ref="B3:E3"/>
    <mergeCell ref="B4:E4"/>
    <mergeCell ref="A6:S6"/>
    <mergeCell ref="R28:V28"/>
    <mergeCell ref="P9:V9"/>
    <mergeCell ref="P10:T10"/>
    <mergeCell ref="U10:V10"/>
    <mergeCell ref="A7:B7"/>
    <mergeCell ref="C7:E7"/>
    <mergeCell ref="AD9:AJ9"/>
    <mergeCell ref="AF24:AJ24"/>
    <mergeCell ref="AF25:AJ26"/>
    <mergeCell ref="AF28:AJ28"/>
    <mergeCell ref="AD10:AH10"/>
    <mergeCell ref="AI10:AJ10"/>
    <mergeCell ref="AF19:AJ19"/>
    <mergeCell ref="AF21:AJ21"/>
    <mergeCell ref="AF22:AJ22"/>
  </mergeCells>
  <pageMargins left="0.39370078740157483" right="0.31496062992125984" top="0.74803149606299213" bottom="0.74803149606299213" header="0.31496062992125984" footer="0.31496062992125984"/>
  <pageSetup paperSize="9" scale="4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Лист1</vt:lpstr>
      <vt:lpstr>Лист1!Print_AreaFix_1Fix_1Fix_1Fix_1</vt:lpstr>
      <vt:lpstr>Лист1!Print_AreaFix_2Fix_2</vt:lpstr>
      <vt:lpstr>Лист1!Print_AreaFix_3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2024-10-22T10:55:33Z</dcterms:modified>
</cp:coreProperties>
</file>