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-15" windowWidth="16620" windowHeight="12855" activeTab="2"/>
  </bookViews>
  <sheets>
    <sheet name="2025" sheetId="1" r:id="rId1"/>
    <sheet name="2026" sheetId="2" r:id="rId2"/>
    <sheet name="2027" sheetId="3" r:id="rId3"/>
  </sheets>
  <definedNames>
    <definedName name="_xlnm._FilterDatabase" localSheetId="0" hidden="1">'2025'!$A$9:$M$213</definedName>
    <definedName name="_xlnm.Print_Area" localSheetId="0">'2025'!$A$4:$J$242</definedName>
    <definedName name="_xlnm.Print_Area" localSheetId="1">'2026'!$A$3:$J$241</definedName>
    <definedName name="_xlnm.Print_Area" localSheetId="2">'2027'!$A$3:$J$241</definedName>
  </definedNames>
  <calcPr calcId="145621" fullPrecision="0"/>
</workbook>
</file>

<file path=xl/calcChain.xml><?xml version="1.0" encoding="utf-8"?>
<calcChain xmlns="http://schemas.openxmlformats.org/spreadsheetml/2006/main">
  <c r="H10" i="2" l="1"/>
  <c r="H207" i="2" s="1"/>
  <c r="G120" i="3" l="1"/>
  <c r="I120" i="3" s="1"/>
  <c r="G117" i="3"/>
  <c r="I117" i="3" s="1"/>
  <c r="G120" i="2"/>
  <c r="I120" i="2" s="1"/>
  <c r="G117" i="2"/>
  <c r="I117" i="2" s="1"/>
  <c r="G121" i="1"/>
  <c r="L11" i="2" l="1"/>
  <c r="M11" i="2" s="1"/>
  <c r="K39" i="3"/>
  <c r="K39" i="2"/>
  <c r="K38" i="3"/>
  <c r="L35" i="3"/>
  <c r="M35" i="3" s="1"/>
  <c r="L34" i="3"/>
  <c r="M34" i="3" s="1"/>
  <c r="L33" i="3"/>
  <c r="M33" i="3" s="1"/>
  <c r="L32" i="3"/>
  <c r="M32" i="3" s="1"/>
  <c r="L31" i="3"/>
  <c r="M31" i="3" s="1"/>
  <c r="L27" i="3"/>
  <c r="M27" i="3" s="1"/>
  <c r="L25" i="3"/>
  <c r="M25" i="3" s="1"/>
  <c r="L22" i="3"/>
  <c r="M22" i="3" s="1"/>
  <c r="L18" i="3"/>
  <c r="M18" i="3" s="1"/>
  <c r="L16" i="3"/>
  <c r="M16" i="3" s="1"/>
  <c r="L13" i="3"/>
  <c r="M13" i="3" s="1"/>
  <c r="L12" i="3"/>
  <c r="M12" i="3" s="1"/>
  <c r="L11" i="3"/>
  <c r="M11" i="3" s="1"/>
  <c r="H10" i="3"/>
  <c r="K35" i="3" s="1"/>
  <c r="F10" i="3"/>
  <c r="K36" i="3" s="1"/>
  <c r="K38" i="2"/>
  <c r="L35" i="2"/>
  <c r="M35" i="2" s="1"/>
  <c r="L34" i="2"/>
  <c r="M34" i="2" s="1"/>
  <c r="L33" i="2"/>
  <c r="M33" i="2" s="1"/>
  <c r="L32" i="2"/>
  <c r="M32" i="2" s="1"/>
  <c r="L31" i="2"/>
  <c r="M31" i="2" s="1"/>
  <c r="L27" i="2"/>
  <c r="M27" i="2" s="1"/>
  <c r="L25" i="2"/>
  <c r="M25" i="2" s="1"/>
  <c r="L22" i="2"/>
  <c r="M22" i="2" s="1"/>
  <c r="L18" i="2"/>
  <c r="M18" i="2" s="1"/>
  <c r="L16" i="2"/>
  <c r="M16" i="2" s="1"/>
  <c r="L13" i="2"/>
  <c r="M13" i="2" s="1"/>
  <c r="L12" i="2"/>
  <c r="M12" i="2" s="1"/>
  <c r="K35" i="2"/>
  <c r="F10" i="2"/>
  <c r="K36" i="2" s="1"/>
  <c r="F11" i="1"/>
  <c r="K37" i="1" s="1"/>
  <c r="H11" i="1"/>
  <c r="K36" i="1" s="1"/>
  <c r="K39" i="1"/>
  <c r="H208" i="1" l="1"/>
  <c r="J41" i="1" s="1"/>
  <c r="F208" i="1"/>
  <c r="L36" i="1" l="1"/>
  <c r="M36" i="1" s="1"/>
  <c r="L34" i="1"/>
  <c r="M34" i="1" s="1"/>
  <c r="L23" i="1"/>
  <c r="M23" i="1" s="1"/>
  <c r="L14" i="1"/>
  <c r="M14" i="1" s="1"/>
  <c r="L17" i="1"/>
  <c r="M17" i="1" s="1"/>
  <c r="L19" i="1"/>
  <c r="M19" i="1" s="1"/>
  <c r="L26" i="1"/>
  <c r="M26" i="1" s="1"/>
  <c r="L28" i="1"/>
  <c r="M28" i="1" s="1"/>
  <c r="L32" i="1"/>
  <c r="M32" i="1" s="1"/>
  <c r="L33" i="1"/>
  <c r="M33" i="1" s="1"/>
  <c r="L35" i="1"/>
  <c r="M35" i="1" s="1"/>
  <c r="L13" i="1"/>
  <c r="M13" i="1" s="1"/>
  <c r="L12" i="1"/>
  <c r="M12" i="1" s="1"/>
  <c r="G111" i="3" l="1"/>
  <c r="G68" i="3" s="1"/>
  <c r="I82" i="2"/>
  <c r="I68" i="3"/>
  <c r="G47" i="3"/>
  <c r="E41" i="3"/>
  <c r="H207" i="3"/>
  <c r="G201" i="3"/>
  <c r="G200" i="3"/>
  <c r="G199" i="3"/>
  <c r="G198" i="3"/>
  <c r="G197" i="3"/>
  <c r="G196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7" i="3"/>
  <c r="G156" i="3"/>
  <c r="G155" i="3"/>
  <c r="G154" i="3"/>
  <c r="G153" i="3"/>
  <c r="G152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7" i="3"/>
  <c r="G126" i="3"/>
  <c r="G125" i="3"/>
  <c r="G124" i="3"/>
  <c r="I124" i="3" s="1"/>
  <c r="I81" i="3" s="1"/>
  <c r="G123" i="3"/>
  <c r="I123" i="3" s="1"/>
  <c r="I80" i="3" s="1"/>
  <c r="G122" i="3"/>
  <c r="I122" i="3" s="1"/>
  <c r="I79" i="3" s="1"/>
  <c r="I77" i="3"/>
  <c r="G119" i="3"/>
  <c r="I119" i="3" s="1"/>
  <c r="I76" i="3" s="1"/>
  <c r="G118" i="3"/>
  <c r="G75" i="3" s="1"/>
  <c r="G74" i="3"/>
  <c r="G116" i="3"/>
  <c r="I116" i="3" s="1"/>
  <c r="I73" i="3" s="1"/>
  <c r="G115" i="3"/>
  <c r="I115" i="3" s="1"/>
  <c r="I72" i="3" s="1"/>
  <c r="G114" i="3"/>
  <c r="I114" i="3" s="1"/>
  <c r="I71" i="3" s="1"/>
  <c r="G113" i="3"/>
  <c r="G70" i="3" s="1"/>
  <c r="G112" i="3"/>
  <c r="I112" i="3" s="1"/>
  <c r="I69" i="3" s="1"/>
  <c r="G110" i="3"/>
  <c r="I110" i="3" s="1"/>
  <c r="I67" i="3" s="1"/>
  <c r="G109" i="3"/>
  <c r="G66" i="3" s="1"/>
  <c r="G108" i="3"/>
  <c r="I108" i="3" s="1"/>
  <c r="I65" i="3" s="1"/>
  <c r="G107" i="3"/>
  <c r="I107" i="3" s="1"/>
  <c r="I64" i="3" s="1"/>
  <c r="G106" i="3"/>
  <c r="I106" i="3" s="1"/>
  <c r="I63" i="3" s="1"/>
  <c r="G105" i="3"/>
  <c r="G62" i="3" s="1"/>
  <c r="G104" i="3"/>
  <c r="I104" i="3" s="1"/>
  <c r="I61" i="3" s="1"/>
  <c r="G103" i="3"/>
  <c r="I103" i="3" s="1"/>
  <c r="I60" i="3" s="1"/>
  <c r="G102" i="3"/>
  <c r="I102" i="3" s="1"/>
  <c r="I59" i="3" s="1"/>
  <c r="G101" i="3"/>
  <c r="G58" i="3" s="1"/>
  <c r="G100" i="3"/>
  <c r="G57" i="3" s="1"/>
  <c r="G99" i="3"/>
  <c r="I99" i="3" s="1"/>
  <c r="I56" i="3" s="1"/>
  <c r="G98" i="3"/>
  <c r="I98" i="3" s="1"/>
  <c r="I55" i="3" s="1"/>
  <c r="G97" i="3"/>
  <c r="D96" i="3"/>
  <c r="D53" i="3" s="1"/>
  <c r="G95" i="3"/>
  <c r="I95" i="3" s="1"/>
  <c r="G94" i="3"/>
  <c r="I94" i="3" s="1"/>
  <c r="I51" i="3" s="1"/>
  <c r="G93" i="3"/>
  <c r="G50" i="3" s="1"/>
  <c r="G92" i="3"/>
  <c r="I92" i="3" s="1"/>
  <c r="I49" i="3" s="1"/>
  <c r="G91" i="3"/>
  <c r="I91" i="3" s="1"/>
  <c r="G89" i="3"/>
  <c r="G46" i="3" s="1"/>
  <c r="G88" i="3"/>
  <c r="I88" i="3" s="1"/>
  <c r="I45" i="3" s="1"/>
  <c r="G87" i="3"/>
  <c r="I87" i="3" s="1"/>
  <c r="G84" i="3"/>
  <c r="G41" i="3" s="1"/>
  <c r="I82" i="3"/>
  <c r="G82" i="3"/>
  <c r="E82" i="3"/>
  <c r="D82" i="3"/>
  <c r="E81" i="3"/>
  <c r="D81" i="3"/>
  <c r="E80" i="3"/>
  <c r="D80" i="3"/>
  <c r="E79" i="3"/>
  <c r="D79" i="3"/>
  <c r="I78" i="3"/>
  <c r="G78" i="3"/>
  <c r="E78" i="3"/>
  <c r="D78" i="3"/>
  <c r="E77" i="3"/>
  <c r="D77" i="3"/>
  <c r="E76" i="3"/>
  <c r="D76" i="3"/>
  <c r="E75" i="3"/>
  <c r="D75" i="3"/>
  <c r="E74" i="3"/>
  <c r="D74" i="3"/>
  <c r="E73" i="3"/>
  <c r="D73" i="3"/>
  <c r="E72" i="3"/>
  <c r="D72" i="3"/>
  <c r="E71" i="3"/>
  <c r="D71" i="3"/>
  <c r="E70" i="3"/>
  <c r="D70" i="3"/>
  <c r="E69" i="3"/>
  <c r="D69" i="3"/>
  <c r="E68" i="3"/>
  <c r="D68" i="3"/>
  <c r="E67" i="3"/>
  <c r="D67" i="3"/>
  <c r="E66" i="3"/>
  <c r="D66" i="3"/>
  <c r="E65" i="3"/>
  <c r="D65" i="3"/>
  <c r="G64" i="3"/>
  <c r="E64" i="3"/>
  <c r="D64" i="3"/>
  <c r="E63" i="3"/>
  <c r="D63" i="3"/>
  <c r="E62" i="3"/>
  <c r="D62" i="3"/>
  <c r="G61" i="3"/>
  <c r="E61" i="3"/>
  <c r="D61" i="3"/>
  <c r="E60" i="3"/>
  <c r="D60" i="3"/>
  <c r="E59" i="3"/>
  <c r="D59" i="3"/>
  <c r="E58" i="3"/>
  <c r="D58" i="3"/>
  <c r="E57" i="3"/>
  <c r="D57" i="3"/>
  <c r="G56" i="3"/>
  <c r="E56" i="3"/>
  <c r="D56" i="3"/>
  <c r="E55" i="3"/>
  <c r="D55" i="3"/>
  <c r="E54" i="3"/>
  <c r="D54" i="3"/>
  <c r="E53" i="3"/>
  <c r="E52" i="3"/>
  <c r="D52" i="3"/>
  <c r="E51" i="3"/>
  <c r="D51" i="3"/>
  <c r="E50" i="3"/>
  <c r="D50" i="3"/>
  <c r="E49" i="3"/>
  <c r="D49" i="3"/>
  <c r="E48" i="3"/>
  <c r="D48" i="3"/>
  <c r="E47" i="3"/>
  <c r="D47" i="3"/>
  <c r="E46" i="3"/>
  <c r="D46" i="3"/>
  <c r="E45" i="3"/>
  <c r="D45" i="3"/>
  <c r="E44" i="3"/>
  <c r="D44" i="3"/>
  <c r="D41" i="3"/>
  <c r="G111" i="2"/>
  <c r="J40" i="3" l="1"/>
  <c r="J39" i="3"/>
  <c r="G81" i="3"/>
  <c r="G44" i="3"/>
  <c r="G60" i="3"/>
  <c r="I118" i="3"/>
  <c r="I75" i="3" s="1"/>
  <c r="I52" i="3"/>
  <c r="G80" i="3"/>
  <c r="G76" i="3"/>
  <c r="G72" i="3"/>
  <c r="G71" i="3"/>
  <c r="G65" i="3"/>
  <c r="I100" i="3"/>
  <c r="I57" i="3" s="1"/>
  <c r="G96" i="3"/>
  <c r="G53" i="3" s="1"/>
  <c r="G52" i="3"/>
  <c r="G51" i="3"/>
  <c r="G48" i="3"/>
  <c r="I84" i="3"/>
  <c r="I41" i="3" s="1"/>
  <c r="I48" i="3"/>
  <c r="I90" i="3"/>
  <c r="I47" i="3" s="1"/>
  <c r="I44" i="3"/>
  <c r="I93" i="3"/>
  <c r="I50" i="3" s="1"/>
  <c r="I113" i="3"/>
  <c r="I70" i="3" s="1"/>
  <c r="I74" i="3"/>
  <c r="G45" i="3"/>
  <c r="G49" i="3"/>
  <c r="G55" i="3"/>
  <c r="G59" i="3"/>
  <c r="G63" i="3"/>
  <c r="G67" i="3"/>
  <c r="G69" i="3"/>
  <c r="G73" i="3"/>
  <c r="G77" i="3"/>
  <c r="G79" i="3"/>
  <c r="I97" i="3"/>
  <c r="I101" i="3"/>
  <c r="I58" i="3" s="1"/>
  <c r="I105" i="3"/>
  <c r="I62" i="3" s="1"/>
  <c r="I109" i="3"/>
  <c r="I66" i="3" s="1"/>
  <c r="I89" i="3"/>
  <c r="I46" i="3" s="1"/>
  <c r="G54" i="3"/>
  <c r="G125" i="2"/>
  <c r="G124" i="2"/>
  <c r="I124" i="2" s="1"/>
  <c r="G123" i="2"/>
  <c r="I123" i="2" s="1"/>
  <c r="G122" i="2"/>
  <c r="I122" i="2" s="1"/>
  <c r="G119" i="2"/>
  <c r="I119" i="2" s="1"/>
  <c r="G118" i="2"/>
  <c r="I118" i="2" s="1"/>
  <c r="G116" i="2"/>
  <c r="I116" i="2" s="1"/>
  <c r="G115" i="2"/>
  <c r="I115" i="2" s="1"/>
  <c r="G114" i="2"/>
  <c r="I114" i="2" s="1"/>
  <c r="G113" i="2"/>
  <c r="I113" i="2" s="1"/>
  <c r="G112" i="2"/>
  <c r="I112" i="2" s="1"/>
  <c r="G110" i="2"/>
  <c r="I110" i="2" s="1"/>
  <c r="G109" i="2"/>
  <c r="I109" i="2" s="1"/>
  <c r="G108" i="2"/>
  <c r="I108" i="2" s="1"/>
  <c r="G107" i="2"/>
  <c r="I107" i="2" s="1"/>
  <c r="G106" i="2"/>
  <c r="I106" i="2" s="1"/>
  <c r="G105" i="2"/>
  <c r="I105" i="2" s="1"/>
  <c r="G104" i="2"/>
  <c r="G103" i="2"/>
  <c r="I103" i="2" s="1"/>
  <c r="G102" i="2"/>
  <c r="I102" i="2" s="1"/>
  <c r="G101" i="2"/>
  <c r="I101" i="2" s="1"/>
  <c r="G100" i="2"/>
  <c r="I100" i="2" s="1"/>
  <c r="G99" i="2"/>
  <c r="I99" i="2" s="1"/>
  <c r="G98" i="2"/>
  <c r="I98" i="2" s="1"/>
  <c r="G97" i="2"/>
  <c r="I97" i="2" s="1"/>
  <c r="G95" i="2"/>
  <c r="I95" i="2" s="1"/>
  <c r="G94" i="2"/>
  <c r="I94" i="2" s="1"/>
  <c r="G93" i="2"/>
  <c r="I93" i="2" s="1"/>
  <c r="G90" i="2"/>
  <c r="G92" i="2"/>
  <c r="I92" i="2" s="1"/>
  <c r="G91" i="2"/>
  <c r="I91" i="2" s="1"/>
  <c r="I90" i="2" s="1"/>
  <c r="G89" i="2"/>
  <c r="I89" i="2" s="1"/>
  <c r="G88" i="2"/>
  <c r="I88" i="2" s="1"/>
  <c r="G87" i="2"/>
  <c r="I87" i="2" s="1"/>
  <c r="G96" i="2" l="1"/>
  <c r="I96" i="2" s="1"/>
  <c r="I104" i="2"/>
  <c r="I54" i="3"/>
  <c r="I96" i="3"/>
  <c r="I53" i="3" s="1"/>
  <c r="G83" i="3"/>
  <c r="G40" i="3" s="1"/>
  <c r="G207" i="3" s="1"/>
  <c r="G84" i="2"/>
  <c r="I84" i="2" s="1"/>
  <c r="I83" i="3" l="1"/>
  <c r="I40" i="3" s="1"/>
  <c r="O40" i="3" s="1"/>
  <c r="G201" i="2"/>
  <c r="G200" i="2"/>
  <c r="G199" i="2"/>
  <c r="G198" i="2"/>
  <c r="G197" i="2"/>
  <c r="G196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7" i="2"/>
  <c r="G156" i="2"/>
  <c r="G155" i="2"/>
  <c r="G154" i="2"/>
  <c r="G153" i="2"/>
  <c r="G152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7" i="2"/>
  <c r="G126" i="2"/>
  <c r="G82" i="2"/>
  <c r="G80" i="2"/>
  <c r="G72" i="2"/>
  <c r="G70" i="2"/>
  <c r="G62" i="2"/>
  <c r="G56" i="2"/>
  <c r="D96" i="2"/>
  <c r="G50" i="2"/>
  <c r="G41" i="2"/>
  <c r="E82" i="2"/>
  <c r="D82" i="2"/>
  <c r="I81" i="2"/>
  <c r="G81" i="2"/>
  <c r="E81" i="2"/>
  <c r="D81" i="2"/>
  <c r="I80" i="2"/>
  <c r="E80" i="2"/>
  <c r="D80" i="2"/>
  <c r="I79" i="2"/>
  <c r="G79" i="2"/>
  <c r="E79" i="2"/>
  <c r="D79" i="2"/>
  <c r="I78" i="2"/>
  <c r="G78" i="2"/>
  <c r="E78" i="2"/>
  <c r="D78" i="2"/>
  <c r="I77" i="2"/>
  <c r="G77" i="2"/>
  <c r="E77" i="2"/>
  <c r="D77" i="2"/>
  <c r="I76" i="2"/>
  <c r="G76" i="2"/>
  <c r="E76" i="2"/>
  <c r="D76" i="2"/>
  <c r="I75" i="2"/>
  <c r="G75" i="2"/>
  <c r="E75" i="2"/>
  <c r="D75" i="2"/>
  <c r="I74" i="2"/>
  <c r="G74" i="2"/>
  <c r="E74" i="2"/>
  <c r="D74" i="2"/>
  <c r="I73" i="2"/>
  <c r="G73" i="2"/>
  <c r="E73" i="2"/>
  <c r="D73" i="2"/>
  <c r="I72" i="2"/>
  <c r="E72" i="2"/>
  <c r="D72" i="2"/>
  <c r="I71" i="2"/>
  <c r="G71" i="2"/>
  <c r="E71" i="2"/>
  <c r="D71" i="2"/>
  <c r="I70" i="2"/>
  <c r="E70" i="2"/>
  <c r="D70" i="2"/>
  <c r="I69" i="2"/>
  <c r="G69" i="2"/>
  <c r="E69" i="2"/>
  <c r="D69" i="2"/>
  <c r="I68" i="2"/>
  <c r="G68" i="2"/>
  <c r="E68" i="2"/>
  <c r="D68" i="2"/>
  <c r="I67" i="2"/>
  <c r="G67" i="2"/>
  <c r="E67" i="2"/>
  <c r="D67" i="2"/>
  <c r="I66" i="2"/>
  <c r="G66" i="2"/>
  <c r="E66" i="2"/>
  <c r="D66" i="2"/>
  <c r="I65" i="2"/>
  <c r="G65" i="2"/>
  <c r="E65" i="2"/>
  <c r="D65" i="2"/>
  <c r="I64" i="2"/>
  <c r="G64" i="2"/>
  <c r="E64" i="2"/>
  <c r="D64" i="2"/>
  <c r="I63" i="2"/>
  <c r="G63" i="2"/>
  <c r="E63" i="2"/>
  <c r="D63" i="2"/>
  <c r="I62" i="2"/>
  <c r="E62" i="2"/>
  <c r="D62" i="2"/>
  <c r="I61" i="2"/>
  <c r="G61" i="2"/>
  <c r="E61" i="2"/>
  <c r="D61" i="2"/>
  <c r="I60" i="2"/>
  <c r="G60" i="2"/>
  <c r="E60" i="2"/>
  <c r="D60" i="2"/>
  <c r="I59" i="2"/>
  <c r="G59" i="2"/>
  <c r="E59" i="2"/>
  <c r="D59" i="2"/>
  <c r="I58" i="2"/>
  <c r="G58" i="2"/>
  <c r="E58" i="2"/>
  <c r="D58" i="2"/>
  <c r="I57" i="2"/>
  <c r="G57" i="2"/>
  <c r="E57" i="2"/>
  <c r="D57" i="2"/>
  <c r="E56" i="2"/>
  <c r="D56" i="2"/>
  <c r="I55" i="2"/>
  <c r="G55" i="2"/>
  <c r="E55" i="2"/>
  <c r="D55" i="2"/>
  <c r="I54" i="2"/>
  <c r="G54" i="2"/>
  <c r="E54" i="2"/>
  <c r="D54" i="2"/>
  <c r="E53" i="2"/>
  <c r="D53" i="2"/>
  <c r="I52" i="2"/>
  <c r="G52" i="2"/>
  <c r="E52" i="2"/>
  <c r="D52" i="2"/>
  <c r="I51" i="2"/>
  <c r="G51" i="2"/>
  <c r="E51" i="2"/>
  <c r="D51" i="2"/>
  <c r="I50" i="2"/>
  <c r="E50" i="2"/>
  <c r="D50" i="2"/>
  <c r="I49" i="2"/>
  <c r="G49" i="2"/>
  <c r="E49" i="2"/>
  <c r="D49" i="2"/>
  <c r="I48" i="2"/>
  <c r="G48" i="2"/>
  <c r="E48" i="2"/>
  <c r="D48" i="2"/>
  <c r="I47" i="2"/>
  <c r="G47" i="2"/>
  <c r="E47" i="2"/>
  <c r="D47" i="2"/>
  <c r="I46" i="2"/>
  <c r="G46" i="2"/>
  <c r="E46" i="2"/>
  <c r="D46" i="2"/>
  <c r="I45" i="2"/>
  <c r="G45" i="2"/>
  <c r="E45" i="2"/>
  <c r="D45" i="2"/>
  <c r="E44" i="2"/>
  <c r="D44" i="2"/>
  <c r="I41" i="2"/>
  <c r="E41" i="2"/>
  <c r="D41" i="2"/>
  <c r="I106" i="1"/>
  <c r="G104" i="1"/>
  <c r="G96" i="1"/>
  <c r="G91" i="1"/>
  <c r="I83" i="1"/>
  <c r="G123" i="1"/>
  <c r="G117" i="1"/>
  <c r="G114" i="1"/>
  <c r="G113" i="1"/>
  <c r="G112" i="1"/>
  <c r="G90" i="1"/>
  <c r="I207" i="3" l="1"/>
  <c r="L207" i="3" s="1"/>
  <c r="J10" i="3" s="1"/>
  <c r="I56" i="2"/>
  <c r="I53" i="2" l="1"/>
  <c r="G53" i="2" l="1"/>
  <c r="G202" i="1" l="1"/>
  <c r="G201" i="1"/>
  <c r="G200" i="1"/>
  <c r="G199" i="1"/>
  <c r="G198" i="1"/>
  <c r="G197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8" i="1"/>
  <c r="G157" i="1"/>
  <c r="G156" i="1"/>
  <c r="G155" i="1"/>
  <c r="G154" i="1"/>
  <c r="G153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28" i="1"/>
  <c r="G127" i="1"/>
  <c r="G126" i="1"/>
  <c r="G83" i="1" s="1"/>
  <c r="G125" i="1"/>
  <c r="G82" i="1" s="1"/>
  <c r="G124" i="1"/>
  <c r="G81" i="1" s="1"/>
  <c r="G80" i="1"/>
  <c r="G78" i="1"/>
  <c r="G120" i="1"/>
  <c r="G77" i="1" s="1"/>
  <c r="G76" i="1"/>
  <c r="G75" i="1"/>
  <c r="G74" i="1"/>
  <c r="G116" i="1"/>
  <c r="G73" i="1" s="1"/>
  <c r="G72" i="1"/>
  <c r="G71" i="1"/>
  <c r="G70" i="1"/>
  <c r="G69" i="1"/>
  <c r="G111" i="1"/>
  <c r="G68" i="1" s="1"/>
  <c r="G110" i="1"/>
  <c r="G67" i="1" s="1"/>
  <c r="G109" i="1"/>
  <c r="G66" i="1" s="1"/>
  <c r="G108" i="1"/>
  <c r="G65" i="1" s="1"/>
  <c r="G107" i="1"/>
  <c r="G64" i="1" s="1"/>
  <c r="I63" i="1"/>
  <c r="G105" i="1"/>
  <c r="G62" i="1" s="1"/>
  <c r="G61" i="1"/>
  <c r="G103" i="1"/>
  <c r="G60" i="1" s="1"/>
  <c r="G102" i="1"/>
  <c r="G59" i="1" s="1"/>
  <c r="G101" i="1"/>
  <c r="G58" i="1" s="1"/>
  <c r="I100" i="1"/>
  <c r="G100" i="1" s="1"/>
  <c r="G57" i="1" s="1"/>
  <c r="G99" i="1"/>
  <c r="G56" i="1" s="1"/>
  <c r="I55" i="1"/>
  <c r="D97" i="1"/>
  <c r="D54" i="1" s="1"/>
  <c r="I53" i="1"/>
  <c r="G95" i="1"/>
  <c r="G52" i="1" s="1"/>
  <c r="G94" i="1"/>
  <c r="G51" i="1" s="1"/>
  <c r="G93" i="1"/>
  <c r="G50" i="1" s="1"/>
  <c r="G48" i="1"/>
  <c r="G47" i="1"/>
  <c r="G89" i="1"/>
  <c r="G46" i="1" s="1"/>
  <c r="G88" i="1"/>
  <c r="G45" i="1" s="1"/>
  <c r="G85" i="1"/>
  <c r="E83" i="1"/>
  <c r="D83" i="1"/>
  <c r="E82" i="1"/>
  <c r="D82" i="1"/>
  <c r="E81" i="1"/>
  <c r="D81" i="1"/>
  <c r="E80" i="1"/>
  <c r="D80" i="1"/>
  <c r="I79" i="1"/>
  <c r="G79" i="1"/>
  <c r="E79" i="1"/>
  <c r="D79" i="1"/>
  <c r="E78" i="1"/>
  <c r="D78" i="1"/>
  <c r="E77" i="1"/>
  <c r="D77" i="1"/>
  <c r="E76" i="1"/>
  <c r="D76" i="1"/>
  <c r="E75" i="1"/>
  <c r="D75" i="1"/>
  <c r="E74" i="1"/>
  <c r="D74" i="1"/>
  <c r="E73" i="1"/>
  <c r="D73" i="1"/>
  <c r="E72" i="1"/>
  <c r="D72" i="1"/>
  <c r="E71" i="1"/>
  <c r="D71" i="1"/>
  <c r="E70" i="1"/>
  <c r="D70" i="1"/>
  <c r="E69" i="1"/>
  <c r="D69" i="1"/>
  <c r="E68" i="1"/>
  <c r="D68" i="1"/>
  <c r="E67" i="1"/>
  <c r="D67" i="1"/>
  <c r="E66" i="1"/>
  <c r="D66" i="1"/>
  <c r="E65" i="1"/>
  <c r="D65" i="1"/>
  <c r="E64" i="1"/>
  <c r="D64" i="1"/>
  <c r="E63" i="1"/>
  <c r="D63" i="1"/>
  <c r="E62" i="1"/>
  <c r="D62" i="1"/>
  <c r="I61" i="1"/>
  <c r="E61" i="1"/>
  <c r="D61" i="1"/>
  <c r="E60" i="1"/>
  <c r="D60" i="1"/>
  <c r="E59" i="1"/>
  <c r="D59" i="1"/>
  <c r="E58" i="1"/>
  <c r="D58" i="1"/>
  <c r="E57" i="1"/>
  <c r="D57" i="1"/>
  <c r="E56" i="1"/>
  <c r="D56" i="1"/>
  <c r="E55" i="1"/>
  <c r="D55" i="1"/>
  <c r="E54" i="1"/>
  <c r="E53" i="1"/>
  <c r="D53" i="1"/>
  <c r="I52" i="1"/>
  <c r="E52" i="1"/>
  <c r="D52" i="1"/>
  <c r="E51" i="1"/>
  <c r="D51" i="1"/>
  <c r="E50" i="1"/>
  <c r="D50" i="1"/>
  <c r="E49" i="1"/>
  <c r="D49" i="1"/>
  <c r="E48" i="1"/>
  <c r="D48" i="1"/>
  <c r="E47" i="1"/>
  <c r="D47" i="1"/>
  <c r="E46" i="1"/>
  <c r="D46" i="1"/>
  <c r="E45" i="1"/>
  <c r="D45" i="1"/>
  <c r="E42" i="1"/>
  <c r="D42" i="1"/>
  <c r="G92" i="1" l="1"/>
  <c r="G49" i="1" s="1"/>
  <c r="I48" i="1"/>
  <c r="I42" i="1"/>
  <c r="I82" i="1"/>
  <c r="I81" i="1"/>
  <c r="I80" i="1"/>
  <c r="I77" i="1"/>
  <c r="I76" i="1"/>
  <c r="I75" i="1"/>
  <c r="I73" i="1"/>
  <c r="I72" i="1"/>
  <c r="I71" i="1"/>
  <c r="I69" i="1"/>
  <c r="I68" i="1"/>
  <c r="I67" i="1"/>
  <c r="I65" i="1"/>
  <c r="I64" i="1"/>
  <c r="G106" i="1"/>
  <c r="G63" i="1" s="1"/>
  <c r="I60" i="1"/>
  <c r="I59" i="1"/>
  <c r="I57" i="1"/>
  <c r="I56" i="1"/>
  <c r="G98" i="1"/>
  <c r="G55" i="1" s="1"/>
  <c r="G53" i="1"/>
  <c r="I51" i="1"/>
  <c r="I50" i="1"/>
  <c r="I49" i="1"/>
  <c r="I47" i="1"/>
  <c r="I46" i="1"/>
  <c r="I45" i="1"/>
  <c r="G42" i="1"/>
  <c r="I97" i="1"/>
  <c r="I58" i="1"/>
  <c r="I62" i="1"/>
  <c r="I66" i="1"/>
  <c r="I70" i="1"/>
  <c r="I74" i="1"/>
  <c r="I78" i="1"/>
  <c r="G97" i="1" l="1"/>
  <c r="I54" i="1"/>
  <c r="I84" i="1"/>
  <c r="I41" i="1" s="1"/>
  <c r="I208" i="1" l="1"/>
  <c r="L208" i="1" s="1"/>
  <c r="M42" i="1"/>
  <c r="G54" i="1"/>
  <c r="G84" i="1"/>
  <c r="G41" i="1" s="1"/>
  <c r="G208" i="1" s="1"/>
  <c r="J11" i="1" l="1"/>
  <c r="J40" i="1"/>
  <c r="I44" i="2"/>
  <c r="G44" i="2"/>
  <c r="I83" i="2"/>
  <c r="I40" i="2" s="1"/>
  <c r="I207" i="2" l="1"/>
  <c r="M41" i="2"/>
  <c r="O40" i="2" s="1"/>
  <c r="G83" i="2"/>
  <c r="G40" i="2" s="1"/>
  <c r="G207" i="2" s="1"/>
  <c r="L207" i="2" l="1"/>
  <c r="J10" i="2" s="1"/>
  <c r="J39" i="2"/>
  <c r="J40" i="2"/>
</calcChain>
</file>

<file path=xl/sharedStrings.xml><?xml version="1.0" encoding="utf-8"?>
<sst xmlns="http://schemas.openxmlformats.org/spreadsheetml/2006/main" count="4045" uniqueCount="370">
  <si>
    <t>x</t>
  </si>
  <si>
    <t>операции Российской Федерации на территориях Украины, Донецкой Народной Республики и Луганской Народной Республики с 24 февраля 2022 года."</t>
  </si>
  <si>
    <t xml:space="preserve">&lt;**&gt; Нормативы объема скорой медицинской помощи и нормативы финансовых затрат на один вызов скорой медицинской помощи устанавливаются субъектом Российской Федерации. </t>
  </si>
  <si>
    <t>X</t>
  </si>
  <si>
    <t>Виды и условия оказания медицинской помощи</t>
  </si>
  <si>
    <t>^ строки</t>
  </si>
  <si>
    <t>Единица измерения</t>
  </si>
  <si>
    <t>Объем медицинской помощи в расчете на одного жителя (норматив объемов предоставления медицинской помощи в расчете на одно застрахованное лицо)</t>
  </si>
  <si>
    <t>Стоимость единицы объема медицинской помощи (норматив финансовых затрат на единицу объема предоставления медицинской помощи)</t>
  </si>
  <si>
    <t>Подушевые нормативы финансирования территориальной программы</t>
  </si>
  <si>
    <t>Стоимость территориальной программы по источникам ее финансового обеспечения</t>
  </si>
  <si>
    <t>руб.</t>
  </si>
  <si>
    <t>тыс. руб.</t>
  </si>
  <si>
    <t>в % к итогу</t>
  </si>
  <si>
    <t>за счет средств бюджета субъекта РФ</t>
  </si>
  <si>
    <t>за счет средств ОМС</t>
  </si>
  <si>
    <t>1</t>
  </si>
  <si>
    <t>2</t>
  </si>
  <si>
    <t>3</t>
  </si>
  <si>
    <t>4</t>
  </si>
  <si>
    <t>5</t>
  </si>
  <si>
    <t>6</t>
  </si>
  <si>
    <t>7</t>
  </si>
  <si>
    <t>8</t>
  </si>
  <si>
    <t>9</t>
  </si>
  <si>
    <t>I. Медицинская помощь, предоставляемая за счет консолидированного бюджета субъекта Российской Федерации, в том числе &lt;*&gt;:</t>
  </si>
  <si>
    <t>1. Скорая медицинская помощь, включая скорую специализированную медицинскую помощь, не входящая в территориальную программу ОМС &lt;**&gt;, в том числе:</t>
  </si>
  <si>
    <t>вызов</t>
  </si>
  <si>
    <t>не идентифицированным и не застрахованным в системе ОМС лицам</t>
  </si>
  <si>
    <t>скорая медицинская помощь при санитарноавиационной эвакуации</t>
  </si>
  <si>
    <t>2. Первичная медико-санитарная помощь, предоставляемая:</t>
  </si>
  <si>
    <t>2.1 в амбулаторных условиях:</t>
  </si>
  <si>
    <t>2.1.1 с профилактической и иными целями &lt;***&gt;, в том числе:</t>
  </si>
  <si>
    <t>посещение</t>
  </si>
  <si>
    <t>07.1</t>
  </si>
  <si>
    <t>2.1.2 в связи с заболеваниями - обращений &lt;****&gt;, в том числе:</t>
  </si>
  <si>
    <t>обращение</t>
  </si>
  <si>
    <t>08.1</t>
  </si>
  <si>
    <t>2.2 в условиях дневных стационаров &lt;*****&gt;, в том числе:</t>
  </si>
  <si>
    <t>случай лечения</t>
  </si>
  <si>
    <t>09.1</t>
  </si>
  <si>
    <t>3. В условиях дневных стационаров (первичная медико-санитарная помощь, специализированная медицинская помощь) &lt;******&gt;, в том числе:</t>
  </si>
  <si>
    <t>10</t>
  </si>
  <si>
    <t>10.1</t>
  </si>
  <si>
    <t>4. Специализированная, в том числе высокотехнологичная, медицинская помощь</t>
  </si>
  <si>
    <t>11</t>
  </si>
  <si>
    <t>4.1 в условиях дневных стационаров &lt;*****&gt;, в том числе:</t>
  </si>
  <si>
    <t>12</t>
  </si>
  <si>
    <t>12.1</t>
  </si>
  <si>
    <t>4.2 в условиях круглосуточных стационаров, в том числе:</t>
  </si>
  <si>
    <t>13</t>
  </si>
  <si>
    <t>случай госпитализаций</t>
  </si>
  <si>
    <t>13.1</t>
  </si>
  <si>
    <t>5. Паллиативная медицинская помощь:</t>
  </si>
  <si>
    <t>14</t>
  </si>
  <si>
    <t>5.1. первичная медицинская помощь, в том числе доврачебная и врачебная &lt;*******&gt;, всего, в том числе:</t>
  </si>
  <si>
    <t>15</t>
  </si>
  <si>
    <t>посещение по паллиативной медицинской помощи без учета посещений на дому патронажными бригадами</t>
  </si>
  <si>
    <t>15.1</t>
  </si>
  <si>
    <t>посещения на дому выездными патронажными бригадами</t>
  </si>
  <si>
    <t>15.2</t>
  </si>
  <si>
    <t>5.2. оказываемая в стационарных условиях (включая койки паллиативной медицинской помощи и койки сестринского ухода)</t>
  </si>
  <si>
    <t>16</t>
  </si>
  <si>
    <t>койко-день</t>
  </si>
  <si>
    <t>5.3 оказываемая в условиях дневного стационара</t>
  </si>
  <si>
    <t>16.1</t>
  </si>
  <si>
    <t>6. Иные государственные и муниципальные услуги (работы)</t>
  </si>
  <si>
    <t>17</t>
  </si>
  <si>
    <t>7. Высокотехнологичная медицинская помощь, оказываемая в медицинских организациях субъекта РФ</t>
  </si>
  <si>
    <t>18</t>
  </si>
  <si>
    <t>II. Средства консолидированного бюджета субъекта Российской Федерации на приобретение медицинского оборудования для медицинских организаций, работающих в системе ОМС &lt;********&gt;</t>
  </si>
  <si>
    <t>19</t>
  </si>
  <si>
    <t>III. Медицинская помощь в рамках территориальной программы ОМС:</t>
  </si>
  <si>
    <t>2. Первичная медико-санитарная помощь, за исключением медицинской реабилитации</t>
  </si>
  <si>
    <t>2.1 В амбулаторных условиях:</t>
  </si>
  <si>
    <t>комплексное посещение</t>
  </si>
  <si>
    <t>посещения</t>
  </si>
  <si>
    <t>исследования</t>
  </si>
  <si>
    <t>случай</t>
  </si>
  <si>
    <t>случай госпитализации</t>
  </si>
  <si>
    <t>5. Медицинская реабилитация:</t>
  </si>
  <si>
    <t>комплексные посещения</t>
  </si>
  <si>
    <t>посещений</t>
  </si>
  <si>
    <t>-</t>
  </si>
  <si>
    <t>1. Скорая, в том числе скорая специализированная, медицинская помощь</t>
  </si>
  <si>
    <t>для проведения профилактических медицинских осмотров</t>
  </si>
  <si>
    <t>для проведения диспансеризации, всего, в том числе:</t>
  </si>
  <si>
    <t>для проведения углубленной диспансеризации</t>
  </si>
  <si>
    <t>для посещений с иными целями</t>
  </si>
  <si>
    <t>2.1.2 в неотложной форме</t>
  </si>
  <si>
    <t>2.1.3 в связи с заболеваниями (обращений), всего, из них проведение следующих отдельных диагностических (лабораторных) исследований в рамках базовой программы обязательного медицинского страхования:</t>
  </si>
  <si>
    <t>компьютерная томография</t>
  </si>
  <si>
    <t>магнитно-резонансная томография</t>
  </si>
  <si>
    <t>ультразвуковое исследование сердечно-сосудистой системы</t>
  </si>
  <si>
    <t>эндоскопическое диагностическое исследование</t>
  </si>
  <si>
    <t>молекулярно-генетическое исследование с целью диагностики онкологических заболеваний</t>
  </si>
  <si>
    <t>патологоанатомическое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</si>
  <si>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тестирование на выявление новой коронавирусной инфекции (СО\’П)-19)</t>
  </si>
  <si>
    <t>диспансерное наблюдение</t>
  </si>
  <si>
    <t>2.2.1 для медицинской помощи по профилю "онкология"</t>
  </si>
  <si>
    <t>2.2.2 для медицинской помощи при экстракорпоральном оплодотворении</t>
  </si>
  <si>
    <t>3. В условиях дневных стационаров (первичная медико-санитарная помощь, специализированная медицинская помощь), за исключением медицинской реабилитации, в том числе:</t>
  </si>
  <si>
    <t>3.1 для медицинской помощи по профилю "онкология"</t>
  </si>
  <si>
    <t>4.1.1 для медицинской помощи по профилю "онкология"</t>
  </si>
  <si>
    <t>4.1.2 для медицинской помощи при экстракорпоральном оплодотворении</t>
  </si>
  <si>
    <t>4.2.1 для медицинской помощи по профилю "онкология"</t>
  </si>
  <si>
    <t>4.2.2 высокотехнологичная медицинская помощь</t>
  </si>
  <si>
    <t>5.1 В амбулаторных условиях</t>
  </si>
  <si>
    <t>5.2 В условиях дневных стационаров (первичная медико-санитарная помощь, специализированная медицинская помощь)</t>
  </si>
  <si>
    <t>5.3 Специализированная, в том числе высокотехнологичная, медицинская помощь в условиях круглосуточного стационара</t>
  </si>
  <si>
    <t>2. Медицинская помощь по видам и заболеваниям, не установленным базовой программой:</t>
  </si>
  <si>
    <t>50</t>
  </si>
  <si>
    <t>51</t>
  </si>
  <si>
    <t>52</t>
  </si>
  <si>
    <t>53</t>
  </si>
  <si>
    <t>2.1.1 посещения с профилактическими и иными целями, всего, в том числе:</t>
  </si>
  <si>
    <t>53.1</t>
  </si>
  <si>
    <t>53.1.1</t>
  </si>
  <si>
    <t>53.1.2</t>
  </si>
  <si>
    <t>53.1.2.1</t>
  </si>
  <si>
    <t>53.1.3</t>
  </si>
  <si>
    <t>53.2</t>
  </si>
  <si>
    <t>53.3</t>
  </si>
  <si>
    <t>53.3.1</t>
  </si>
  <si>
    <t>53.3.2</t>
  </si>
  <si>
    <t>53.3.3</t>
  </si>
  <si>
    <t>53.3.4</t>
  </si>
  <si>
    <t>53.3.5</t>
  </si>
  <si>
    <t>53.3.6</t>
  </si>
  <si>
    <t>53.3.7</t>
  </si>
  <si>
    <t>53.4</t>
  </si>
  <si>
    <t>2.2 В условиях дневных стационаров, за исключением медицинской реабилитации &lt;*****&gt; (сумма строк 54.1 + 54.2), в том числе:</t>
  </si>
  <si>
    <t>54</t>
  </si>
  <si>
    <t>случаев лечения</t>
  </si>
  <si>
    <t>54.1</t>
  </si>
  <si>
    <t>54.2</t>
  </si>
  <si>
    <t>55</t>
  </si>
  <si>
    <t>3.1) для медицинской помощи по профилю "онкология"</t>
  </si>
  <si>
    <t>55.1</t>
  </si>
  <si>
    <t>3.2) для медицинской помощи при экстракорпоральном оплодотворении:</t>
  </si>
  <si>
    <t>55.2</t>
  </si>
  <si>
    <t>4. Специализированная, в том числе высокотехнологичная, медицинская помощь, включая медицинскую помощь:</t>
  </si>
  <si>
    <t>56</t>
  </si>
  <si>
    <t>4.1 в условиях дневных стационаров, за исключением медицинской реабилитации, в том числе:</t>
  </si>
  <si>
    <t>57</t>
  </si>
  <si>
    <t>57.1</t>
  </si>
  <si>
    <t>57.2</t>
  </si>
  <si>
    <t>4.2 в условиях круглосуточного стационара, за исключением медицинской реабилитации, в том числе:</t>
  </si>
  <si>
    <t>58</t>
  </si>
  <si>
    <t>58.1</t>
  </si>
  <si>
    <t>58.2</t>
  </si>
  <si>
    <t>59</t>
  </si>
  <si>
    <t>60</t>
  </si>
  <si>
    <t>космплексные посещения</t>
  </si>
  <si>
    <t>61</t>
  </si>
  <si>
    <t>62</t>
  </si>
  <si>
    <t>6. паллиативная медицинская помощь в стационарных условиях &lt;*********&gt;</t>
  </si>
  <si>
    <t>63</t>
  </si>
  <si>
    <t>6.1 первичная медицинская помощь, в том числе доврачебная и врачебная &lt;*******&gt;, всего, включая:</t>
  </si>
  <si>
    <t>63.1</t>
  </si>
  <si>
    <t>6.1.1 посещения по паллиативной медицинской помощи без учета посещений на дому патронажными бригадами</t>
  </si>
  <si>
    <t>63.1.1</t>
  </si>
  <si>
    <t>6.1.2 посещения на дому выездными патронажными бригадами</t>
  </si>
  <si>
    <t>63.1.2</t>
  </si>
  <si>
    <t>6.2. оказываемая в стационарных условиях (включая койки паллиативной медицинской помощи и койки сестринского ухода)</t>
  </si>
  <si>
    <t>63.2</t>
  </si>
  <si>
    <t>6.3 оказываемая в условиях дневного стационара</t>
  </si>
  <si>
    <t>63.3</t>
  </si>
  <si>
    <t>7. Расходы на ведение дела СМО</t>
  </si>
  <si>
    <t>64</t>
  </si>
  <si>
    <t>8. Иные расходы (равно строке)</t>
  </si>
  <si>
    <t>65</t>
  </si>
  <si>
    <t>3. Медицинская помощь по видам и заболеваниям, установленным базовой программой (дополнительное финансовое обеспечение):</t>
  </si>
  <si>
    <t>66</t>
  </si>
  <si>
    <t>67</t>
  </si>
  <si>
    <t>68</t>
  </si>
  <si>
    <t>69</t>
  </si>
  <si>
    <t>2.1.1 посещения с профилактическими и иными целями, из них:</t>
  </si>
  <si>
    <t>69.1</t>
  </si>
  <si>
    <t>69.1.1</t>
  </si>
  <si>
    <t>69.1.2</t>
  </si>
  <si>
    <t>69.1.2.1</t>
  </si>
  <si>
    <t>69.1.3</t>
  </si>
  <si>
    <t>69.2</t>
  </si>
  <si>
    <t>69.3</t>
  </si>
  <si>
    <t>69.3.1</t>
  </si>
  <si>
    <t>69.3.2</t>
  </si>
  <si>
    <t>69.3.3</t>
  </si>
  <si>
    <t>69.3.4</t>
  </si>
  <si>
    <t>69.3.5</t>
  </si>
  <si>
    <t>69.3.6</t>
  </si>
  <si>
    <t>69.3.7</t>
  </si>
  <si>
    <t>69.4</t>
  </si>
  <si>
    <t>комлексное посещение</t>
  </si>
  <si>
    <t>2.2 в условиях дневных стационаров, за исключением медицинской реабилитации &lt;*****&gt; (сумма строк 70.1 + 70.2)</t>
  </si>
  <si>
    <t>70</t>
  </si>
  <si>
    <t>70.1</t>
  </si>
  <si>
    <t>70.2</t>
  </si>
  <si>
    <t>71</t>
  </si>
  <si>
    <t>71.1</t>
  </si>
  <si>
    <t>3.2 при экстракорпоральном оплодотворении:</t>
  </si>
  <si>
    <t>71.2</t>
  </si>
  <si>
    <t>72</t>
  </si>
  <si>
    <t>73</t>
  </si>
  <si>
    <t>73.1</t>
  </si>
  <si>
    <t>73.2</t>
  </si>
  <si>
    <t>74</t>
  </si>
  <si>
    <t>74.1</t>
  </si>
  <si>
    <t>74.2</t>
  </si>
  <si>
    <t>5. Медицинская реабилитация**********:</t>
  </si>
  <si>
    <t>75</t>
  </si>
  <si>
    <t>76</t>
  </si>
  <si>
    <t>77</t>
  </si>
  <si>
    <t>78</t>
  </si>
  <si>
    <t>6. Расходы на ведение дела СМО</t>
  </si>
  <si>
    <t>79</t>
  </si>
  <si>
    <t>ИТОГО (сумма строк 01 + 19 + 20)</t>
  </si>
  <si>
    <t>80</t>
  </si>
  <si>
    <t>100</t>
  </si>
  <si>
    <t>посещения/комплексные посещения</t>
  </si>
  <si>
    <t>посещения/   комплексные посещения</t>
  </si>
  <si>
    <t>&lt;*&gt; Без учета финансовых средств консолидированного бюджета субъекта Российской Федерации на приобретение оборудования для медицинских организаций, работающих в системе ОМС (затраты, не вошедшие в тариф).</t>
  </si>
  <si>
    <t>Средние нормативы объема оказания и средние нормативы финансовых затрат на единицу объема медицинской помощи за счет бюджетных ассигнований бюджетов субъектов Российской Федерации и местных бюджетов (в случае</t>
  </si>
  <si>
    <t>передачи органами государственной власти субъектов Российской Федерации соответствующих полномочий в сфере охраны здоровья граждан Российской Федерации для осуществления органами местного самоуправления).</t>
  </si>
  <si>
    <t>&lt;***&gt; Включая посещения, связанные с профилактическими мероприятиями, в том числе при проведении профилактических медицинских осмотров обучающихся в общеобразовательных организациях и профессиональных</t>
  </si>
  <si>
    <t>образовательных организациях, а также в образовательных организациях высшего образования в целях раннего (своевременного) выявления незаконного потребления наркотических средств и психотропных веществ.</t>
  </si>
  <si>
    <t>&lt;****&gt; Законченных случаев лечения заболевания в амбулаторных условиях с кратностью посещений по поводу одного заболевания не менее 2.</t>
  </si>
  <si>
    <t>&lt;*****&gt; Субъект Российской Федерации вправе устанавливать раздельные нормативы объемы и стоимости единицы объема для оказываемой в условиях дневного стационара первичной медико-санитарной помощи и</t>
  </si>
  <si>
    <t>специализированной медицинской помощи, включающие случаи оказания паллиативной медицинской помощи в условиях дневного стационара, а также для медицинской реабилитации.</t>
  </si>
  <si>
    <t>&lt;******&gt; Нормативы объема и стоимости единицы объема медицинской помощи, оказываемой в условиях дневных стационаров (общие для первичной медико-санитарной помощи и специализированной медицинской помощи,</t>
  </si>
  <si>
    <t>включая случаи оказания паллиативной медицинской помощи в условиях дневного стационара) устанавливаются субъектом Российской Федерации на основании соответствующих нормативов Программы государственных гарантий</t>
  </si>
  <si>
    <t>бесплатного оказания гражданам медицинской помощи на 2023 - 2025 годы, утвержденных постановлением Правительства Российской Федерации от ........2022 № ....</t>
  </si>
  <si>
    <t>&lt;*******&gt; Включены в норматив объема первичной медико-санитарной помощи в амбулаторных условиях.</t>
  </si>
  <si>
    <t>&lt;********&gt; Указываются расходы консолидированного бюджета субъекта Российской Федерации на приобретение медицинского оборудования для медицинских организаций, работающих в системе ОМС, сверх ТПОМС.</t>
  </si>
  <si>
    <t>&lt;*********&gt; Включены в норматив объема первичной медико-санитарной помощи в амбулаторных условиях в случае включения паллиативной медицинской помощи в территориальную программу ОМС сверх базовой программы</t>
  </si>
  <si>
    <t>ОМС с соответствующими платежом субъекта РФ.</t>
  </si>
  <si>
    <t>&lt;**********&gt; Нормативы объема включают не менее 25 процентов для медицинской реабилитации детей в возрасте 0 - 17 лет с учетом реальной потребности, а также объем медицинской помощи участникам специальной военной</t>
  </si>
  <si>
    <t>"Приложение 6 
к Территориальной программе государственных гарантий бесплатного оказания гражданам медицинской помощи на 2024 год и на плановый период 2025 и 2026 годов</t>
  </si>
  <si>
    <t>Утвержденная стоимость территориальной программы государственных гарантий бесплатного оказания гражданам медицинской помощи по условиям ее оказания на 2026 год</t>
  </si>
  <si>
    <t xml:space="preserve">численность </t>
  </si>
  <si>
    <t>Медицинская помощь, предоставляемая в рамках базовой программы ОМС застрахованным лицам (за счет субвенции ФОМС)</t>
  </si>
  <si>
    <t>Приложение 7
к постановлению Правительства Брянской области 
от                               N</t>
  </si>
  <si>
    <t xml:space="preserve">3. В условиях дневных стационаров (первичная медико-санитарная помощь,  специализированная медицинская помощь),  за исключением медицинской реабилитации -   всего,  в том числе: </t>
  </si>
  <si>
    <t>4. Специализированная, в том числе высокотехнологичная, медицинская помощь в условиях круглосуточного стационара, за исключением медицинской реабилитации - всего, в том числе:</t>
  </si>
  <si>
    <t xml:space="preserve">   4.4 эндоваскулярная деструкция дополнительных проводящих путей и аритмогенных зон сердца</t>
  </si>
  <si>
    <t xml:space="preserve">   2.1.1. для проведения профилактических медицинских осмотров</t>
  </si>
  <si>
    <t xml:space="preserve">   2.1.2. для проведения диспансеризации, всего, в том числе:</t>
  </si>
  <si>
    <t xml:space="preserve">   2.1.3 Диспансеризация для оценки репродуктивного здоровья женщин и мужчин</t>
  </si>
  <si>
    <t xml:space="preserve">   2.1.4. для посещений с иными целями</t>
  </si>
  <si>
    <t xml:space="preserve">   2.1.6 в связи с заболеваниями (обращений), всего, из них проведение следующих отдельных диагностических (лабораторных) исследований в рамках базовой программы обязательного медицинского страхования:</t>
  </si>
  <si>
    <t xml:space="preserve">   2.1.5. для посещений в неотложной форме</t>
  </si>
  <si>
    <t xml:space="preserve">   4.1. для медицинской помощи по профилю "онкология"</t>
  </si>
  <si>
    <t xml:space="preserve">   4.2. стентирование для больных с инфарктом миокарда</t>
  </si>
  <si>
    <t xml:space="preserve">   4.3 имплантация частотно-адаптированного кардиостимулятора взрослым</t>
  </si>
  <si>
    <t xml:space="preserve">   4.5 стентирование / эндартерэктомия</t>
  </si>
  <si>
    <t xml:space="preserve">   5.1. В амбулаторных условиях</t>
  </si>
  <si>
    <t xml:space="preserve">   5.2. В условиях дневных стационаров (первичная медико-санитарная помощь, специализированная медицинская помощь)</t>
  </si>
  <si>
    <t xml:space="preserve">   5.3. Специализированная, в том числе высокотехнологичная, медицинская помощь в условиях круглосуточного стационара</t>
  </si>
  <si>
    <t xml:space="preserve">      2.1.2.1. для проведения углубленной диспансеризации</t>
  </si>
  <si>
    <t xml:space="preserve">   2.1.8. диспансерное наблюдение, в том числе по поводу:</t>
  </si>
  <si>
    <t xml:space="preserve">      женщины</t>
  </si>
  <si>
    <t xml:space="preserve">      мужчины</t>
  </si>
  <si>
    <t xml:space="preserve">      2.1.7 проведение отдельных диагностических (лабораторных) исследований: </t>
  </si>
  <si>
    <t xml:space="preserve">      2.1.7.1. компьютерная томография</t>
  </si>
  <si>
    <t xml:space="preserve">      2.1.7.2. магнитно-резонансная томография</t>
  </si>
  <si>
    <t xml:space="preserve">      2.1.7.3. ультразвуковое исследование сердечно-сосудистой системы</t>
  </si>
  <si>
    <t xml:space="preserve">      2.1.7.4. эндоскопическое диагностическое исследование</t>
  </si>
  <si>
    <t xml:space="preserve">      2.1.7.5. молекулярно-генетическое исследование с целью диагностики онкологических заболеваний</t>
  </si>
  <si>
    <t xml:space="preserve">      2.1.7.6. патолого-анатомическое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</si>
  <si>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 xml:space="preserve">       2.1.7.7 ПЭТ-КТ при онкологических заболеваниях</t>
  </si>
  <si>
    <t xml:space="preserve">       2.1.7.9 ОФЭКТ/КТ</t>
  </si>
  <si>
    <t xml:space="preserve">       2.1.7.8 школа сахарного диабета</t>
  </si>
  <si>
    <t xml:space="preserve">      2.1.8.1. онкологических заболеваний</t>
  </si>
  <si>
    <t xml:space="preserve">      2.1.8.2. сахарного диабета</t>
  </si>
  <si>
    <t xml:space="preserve">      2.1.8.3. болезней системы кровообращения</t>
  </si>
  <si>
    <t xml:space="preserve">   3.1 для медицинской помощи по профилю "онкология"</t>
  </si>
  <si>
    <t xml:space="preserve">   3.2 для медицинской помощи при экстракорпоральном оплодотворении:</t>
  </si>
  <si>
    <t xml:space="preserve">   3.3 для оказания медицинской помощи больным с вирусным гепатитом С</t>
  </si>
  <si>
    <t xml:space="preserve">    2.1.9. посещения с профилактическими целями центров здоровья</t>
  </si>
  <si>
    <t>комплексных посещений</t>
  </si>
  <si>
    <t xml:space="preserve">   4.2. стентирование коронарных артерий</t>
  </si>
  <si>
    <t xml:space="preserve">   4.3 имплантация частотно-адаптированного кардиостимулятора взрослым медицинскими организациями</t>
  </si>
  <si>
    <t xml:space="preserve">   4.5 стентирование / эндартерэктомия медицинскими организациями</t>
  </si>
  <si>
    <t>в том числе для детского населения</t>
  </si>
  <si>
    <t>,</t>
  </si>
  <si>
    <t>Утвержденная стоимость территориальной программы государственных гарантий бесплатного оказания гражданам медицинской помощи по условиям ее оказания  на 2025 год</t>
  </si>
  <si>
    <t>Приложение 6 
к Территориальной программе государственных гарантий бесплатного оказания гражданам медицинской помощи на 2025 год и на плановый период 2026 и 2027 годов</t>
  </si>
  <si>
    <t>Приложение 7 
к Территориальной программе государственных гарантий бесплатного оказания гражданам медицинской помощи на 2025 год и на плановый период 2026 и 2027 годов</t>
  </si>
  <si>
    <t>Приложение 8 
к Территориальной программе государственных гарантий бесплатного оказания гражданам медицинской помощи на 2025 год и на плановый период 2026 и 2027 годов</t>
  </si>
  <si>
    <t>Утвержденная стоимость территориальной программы государственных гарантий бесплатного оказания гражданам медицинской помощи по условиям ее оказания на 2027 год</t>
  </si>
  <si>
    <t>23.1.1</t>
  </si>
  <si>
    <t>23.1.2</t>
  </si>
  <si>
    <t>23.1.2.1</t>
  </si>
  <si>
    <t>23.1.3</t>
  </si>
  <si>
    <t>23.2</t>
  </si>
  <si>
    <t>23.3</t>
  </si>
  <si>
    <t>23.3.1</t>
  </si>
  <si>
    <t>23.1</t>
  </si>
  <si>
    <t>23.1.1.1</t>
  </si>
  <si>
    <t>23.1.2.2</t>
  </si>
  <si>
    <t>23.3.1.1</t>
  </si>
  <si>
    <t>23.3.1.2</t>
  </si>
  <si>
    <t>23.3.1.3</t>
  </si>
  <si>
    <t>23.3.1.4</t>
  </si>
  <si>
    <t>23.3.1.5</t>
  </si>
  <si>
    <t>23.3.1.6</t>
  </si>
  <si>
    <t>23.3.1.7</t>
  </si>
  <si>
    <t>23.3.1.8</t>
  </si>
  <si>
    <t>23.3.1.9</t>
  </si>
  <si>
    <t>23.4</t>
  </si>
  <si>
    <t>24</t>
  </si>
  <si>
    <t>23.4.1</t>
  </si>
  <si>
    <t>23.4.2</t>
  </si>
  <si>
    <t>23.4.3</t>
  </si>
  <si>
    <t>23.5</t>
  </si>
  <si>
    <t>24.1</t>
  </si>
  <si>
    <t>24.2</t>
  </si>
  <si>
    <t>24.3</t>
  </si>
  <si>
    <t>42</t>
  </si>
  <si>
    <t>43</t>
  </si>
  <si>
    <t>41</t>
  </si>
  <si>
    <t>41.1</t>
  </si>
  <si>
    <t>41.2</t>
  </si>
  <si>
    <t>41.3</t>
  </si>
  <si>
    <t>42.1</t>
  </si>
  <si>
    <t>42.2</t>
  </si>
  <si>
    <t>42.3</t>
  </si>
  <si>
    <t>44</t>
  </si>
  <si>
    <t>37</t>
  </si>
  <si>
    <t>39</t>
  </si>
  <si>
    <t>39.1</t>
  </si>
  <si>
    <t>39.2</t>
  </si>
  <si>
    <t>39.3</t>
  </si>
  <si>
    <t>39.3.1</t>
  </si>
  <si>
    <t>40</t>
  </si>
  <si>
    <t>39.4</t>
  </si>
  <si>
    <t>16.2</t>
  </si>
  <si>
    <t>15.3</t>
  </si>
  <si>
    <t>36</t>
  </si>
  <si>
    <t>35</t>
  </si>
  <si>
    <t>38</t>
  </si>
  <si>
    <t>39.2.1</t>
  </si>
  <si>
    <t>39.3.2</t>
  </si>
  <si>
    <t>39.5</t>
  </si>
  <si>
    <t>39.6</t>
  </si>
  <si>
    <t>39.7</t>
  </si>
  <si>
    <t>39.7.1</t>
  </si>
  <si>
    <t>39.7.2</t>
  </si>
  <si>
    <t>39.7.3</t>
  </si>
  <si>
    <t>39.7.4</t>
  </si>
  <si>
    <t>39.7.5</t>
  </si>
  <si>
    <t>39.7.6</t>
  </si>
  <si>
    <t>39.7.7</t>
  </si>
  <si>
    <t>39.7.8</t>
  </si>
  <si>
    <t>39.7.9</t>
  </si>
  <si>
    <t>39.8</t>
  </si>
  <si>
    <t>39.8.1</t>
  </si>
  <si>
    <t>39.8.2</t>
  </si>
  <si>
    <t>39.8.3</t>
  </si>
  <si>
    <t>34</t>
  </si>
  <si>
    <t>33</t>
  </si>
  <si>
    <t>25</t>
  </si>
  <si>
    <t>26</t>
  </si>
  <si>
    <t>27</t>
  </si>
  <si>
    <t>28</t>
  </si>
  <si>
    <t>29</t>
  </si>
  <si>
    <t>30</t>
  </si>
  <si>
    <t>31</t>
  </si>
  <si>
    <t>32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</si>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</sst>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00"/>
    <numFmt numFmtId="165" formatCode="#,##0.0000"/>
    <numFmt numFmtId="166" formatCode="#,##0.00000"/>
    <numFmt numFmtId="167" formatCode="#,##0.000000"/>
    <numFmt numFmtId="168" formatCode="#,##0.0"/>
    <numFmt numFmtId="169" formatCode="#,##0.000000\ _₽"/>
  </numFmts>
  <fonts count="1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Arial"/>
      <family val="2"/>
      <charset val="204"/>
    </font>
    <font>
      <i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/>
  </cellStyleXfs>
  <cellXfs count="65">
    <xf numFmtId="0" fontId="0" fillId="0" borderId="0" xfId="0"/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left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168" fontId="5" fillId="0" borderId="3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top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inden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/>
    </xf>
    <xf numFmtId="2" fontId="9" fillId="0" borderId="3" xfId="1" applyNumberFormat="1" applyFont="1" applyFill="1" applyBorder="1" applyAlignment="1">
      <alignment vertical="center" wrapText="1"/>
    </xf>
    <xf numFmtId="14" fontId="13" fillId="0" borderId="3" xfId="0" applyNumberFormat="1" applyFont="1" applyFill="1" applyBorder="1" applyAlignment="1">
      <alignment horizontal="left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168" fontId="5" fillId="0" borderId="3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0" fontId="2" fillId="0" borderId="3" xfId="0" applyFont="1" applyFill="1" applyBorder="1" applyAlignment="1">
      <alignment horizontal="left" vertical="top"/>
    </xf>
    <xf numFmtId="165" fontId="2" fillId="0" borderId="3" xfId="0" applyNumberFormat="1" applyFont="1" applyFill="1" applyBorder="1" applyAlignment="1">
      <alignment horizontal="center" vertical="center"/>
    </xf>
    <xf numFmtId="166" fontId="2" fillId="0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/>
    <xf numFmtId="4" fontId="6" fillId="0" borderId="0" xfId="0" applyNumberFormat="1" applyFont="1" applyFill="1"/>
    <xf numFmtId="169" fontId="2" fillId="0" borderId="0" xfId="0" applyNumberFormat="1" applyFont="1" applyFill="1"/>
    <xf numFmtId="167" fontId="2" fillId="0" borderId="0" xfId="0" applyNumberFormat="1" applyFont="1" applyFill="1"/>
    <xf numFmtId="0" fontId="3" fillId="0" borderId="0" xfId="0" applyFont="1" applyFill="1"/>
    <xf numFmtId="0" fontId="11" fillId="0" borderId="1" xfId="0" applyFont="1" applyFill="1" applyBorder="1" applyAlignment="1">
      <alignment vertical="top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3" fontId="12" fillId="0" borderId="0" xfId="0" applyNumberFormat="1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0" xfId="0" applyFont="1"/>
    <xf numFmtId="4" fontId="6" fillId="0" borderId="0" xfId="0" applyNumberFormat="1" applyFont="1"/>
    <xf numFmtId="0" fontId="2" fillId="3" borderId="0" xfId="0" applyFont="1" applyFill="1"/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left" vertical="center" indent="1"/>
    </xf>
    <xf numFmtId="0" fontId="10" fillId="0" borderId="2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8"/>
  <sheetViews>
    <sheetView view="pageBreakPreview" topLeftCell="A4" zoomScale="60" zoomScaleNormal="80" workbookViewId="0">
      <pane xSplit="1" ySplit="7" topLeftCell="B11" activePane="bottomRight" state="frozen"/>
      <selection activeCell="A4" sqref="A4"/>
      <selection pane="topRight" activeCell="B4" sqref="B4"/>
      <selection pane="bottomLeft" activeCell="A9" sqref="A9"/>
      <selection pane="bottomRight" activeCell="D11" sqref="D11"/>
    </sheetView>
  </sheetViews>
  <sheetFormatPr defaultRowHeight="30" customHeight="1" x14ac:dyDescent="0.2"/>
  <cols>
    <col min="1" max="1" width="61.7109375" style="17" customWidth="1"/>
    <col min="2" max="2" width="10" style="17" customWidth="1"/>
    <col min="3" max="3" width="16" style="17" customWidth="1"/>
    <col min="4" max="5" width="17.28515625" style="18" customWidth="1"/>
    <col min="6" max="6" width="13.5703125" style="18" customWidth="1"/>
    <col min="7" max="7" width="12.140625" style="19" customWidth="1"/>
    <col min="8" max="8" width="15.28515625" style="18" customWidth="1"/>
    <col min="9" max="9" width="16.28515625" style="20" customWidth="1"/>
    <col min="10" max="10" width="13.140625" style="18" customWidth="1"/>
    <col min="11" max="11" width="17" style="17" hidden="1" customWidth="1"/>
    <col min="12" max="12" width="15.85546875" style="34" hidden="1" customWidth="1"/>
    <col min="13" max="13" width="12.28515625" style="17" hidden="1" customWidth="1"/>
    <col min="14" max="14" width="14.5703125" style="17" customWidth="1"/>
    <col min="15" max="21" width="8.85546875" style="17" customWidth="1"/>
    <col min="22" max="16384" width="9.140625" style="17"/>
  </cols>
  <sheetData>
    <row r="1" spans="1:21" ht="44.25" hidden="1" customHeight="1" x14ac:dyDescent="0.2">
      <c r="A1" s="43"/>
      <c r="G1" s="57" t="s">
        <v>241</v>
      </c>
      <c r="H1" s="58"/>
      <c r="I1" s="58"/>
      <c r="J1" s="58"/>
    </row>
    <row r="2" spans="1:21" ht="59.25" hidden="1" customHeight="1" x14ac:dyDescent="0.2">
      <c r="G2" s="59" t="s">
        <v>237</v>
      </c>
      <c r="H2" s="60"/>
      <c r="I2" s="60"/>
      <c r="J2" s="60"/>
    </row>
    <row r="3" spans="1:21" ht="27.75" customHeight="1" x14ac:dyDescent="0.2">
      <c r="A3" s="61" t="s">
        <v>238</v>
      </c>
      <c r="B3" s="61"/>
      <c r="C3" s="61"/>
      <c r="D3" s="61"/>
      <c r="E3" s="61"/>
      <c r="F3" s="61"/>
      <c r="G3" s="61"/>
      <c r="H3" s="61"/>
      <c r="I3" s="61"/>
      <c r="J3" s="62"/>
    </row>
    <row r="4" spans="1:21" ht="64.5" customHeight="1" x14ac:dyDescent="0.2">
      <c r="A4" s="44"/>
      <c r="B4" s="44"/>
      <c r="C4" s="44"/>
      <c r="D4" s="44"/>
      <c r="E4" s="44"/>
      <c r="F4" s="44"/>
      <c r="G4" s="64" t="s">
        <v>286</v>
      </c>
      <c r="H4" s="64"/>
      <c r="I4" s="64"/>
      <c r="J4" s="64"/>
    </row>
    <row r="5" spans="1:21" ht="32.25" customHeight="1" x14ac:dyDescent="0.2">
      <c r="A5" s="61" t="s">
        <v>285</v>
      </c>
      <c r="B5" s="61"/>
      <c r="C5" s="61"/>
      <c r="D5" s="61"/>
      <c r="E5" s="61"/>
      <c r="F5" s="61"/>
      <c r="G5" s="61"/>
      <c r="H5" s="61"/>
      <c r="I5" s="61"/>
      <c r="J5" s="61"/>
    </row>
    <row r="6" spans="1:21" ht="9.75" customHeight="1" x14ac:dyDescent="0.2"/>
    <row r="7" spans="1:21" ht="54.75" customHeight="1" x14ac:dyDescent="0.2">
      <c r="A7" s="63" t="s">
        <v>4</v>
      </c>
      <c r="B7" s="55" t="s">
        <v>5</v>
      </c>
      <c r="C7" s="56" t="s">
        <v>6</v>
      </c>
      <c r="D7" s="56" t="s">
        <v>7</v>
      </c>
      <c r="E7" s="56" t="s">
        <v>8</v>
      </c>
      <c r="F7" s="56" t="s">
        <v>284</v>
      </c>
      <c r="G7" s="56"/>
      <c r="H7" s="56" t="s">
        <v>10</v>
      </c>
      <c r="I7" s="56"/>
      <c r="J7" s="56"/>
    </row>
    <row r="8" spans="1:21" ht="15.75" customHeight="1" x14ac:dyDescent="0.2">
      <c r="A8" s="63"/>
      <c r="B8" s="55"/>
      <c r="C8" s="56"/>
      <c r="D8" s="56"/>
      <c r="E8" s="56"/>
      <c r="F8" s="54" t="s">
        <v>11</v>
      </c>
      <c r="G8" s="54"/>
      <c r="H8" s="54" t="s">
        <v>12</v>
      </c>
      <c r="I8" s="54"/>
      <c r="J8" s="56" t="s">
        <v>13</v>
      </c>
    </row>
    <row r="9" spans="1:21" ht="70.5" customHeight="1" x14ac:dyDescent="0.2">
      <c r="A9" s="63"/>
      <c r="B9" s="55"/>
      <c r="C9" s="56"/>
      <c r="D9" s="56"/>
      <c r="E9" s="56"/>
      <c r="F9" s="14" t="s">
        <v>14</v>
      </c>
      <c r="G9" s="25" t="s">
        <v>15</v>
      </c>
      <c r="H9" s="14" t="s">
        <v>14</v>
      </c>
      <c r="I9" s="8" t="s">
        <v>15</v>
      </c>
      <c r="J9" s="56"/>
    </row>
    <row r="10" spans="1:21" ht="13.5" customHeight="1" x14ac:dyDescent="0.2">
      <c r="A10" s="35"/>
      <c r="B10" s="1" t="s">
        <v>16</v>
      </c>
      <c r="C10" s="1" t="s">
        <v>17</v>
      </c>
      <c r="D10" s="1" t="s">
        <v>18</v>
      </c>
      <c r="E10" s="1" t="s">
        <v>19</v>
      </c>
      <c r="F10" s="1" t="s">
        <v>20</v>
      </c>
      <c r="G10" s="13" t="s">
        <v>21</v>
      </c>
      <c r="H10" s="1" t="s">
        <v>22</v>
      </c>
      <c r="I10" s="6" t="s">
        <v>23</v>
      </c>
      <c r="J10" s="1" t="s">
        <v>24</v>
      </c>
    </row>
    <row r="11" spans="1:21" ht="40.5" customHeight="1" x14ac:dyDescent="0.2">
      <c r="A11" s="2" t="s">
        <v>25</v>
      </c>
      <c r="B11" s="49" t="s">
        <v>16</v>
      </c>
      <c r="C11" s="1"/>
      <c r="D11" s="13" t="s">
        <v>3</v>
      </c>
      <c r="E11" s="13" t="s">
        <v>3</v>
      </c>
      <c r="F11" s="13">
        <f t="shared" ref="F11" si="0">F12+F17+F19+F26+F28+F32+F33+F35+F39+F38</f>
        <v>5933.93</v>
      </c>
      <c r="G11" s="13" t="s">
        <v>3</v>
      </c>
      <c r="H11" s="13">
        <f>H12+H17+H19+H26+H28+H32+H33+H35+H39+H38</f>
        <v>6733778.1699999999</v>
      </c>
      <c r="I11" s="10" t="s">
        <v>3</v>
      </c>
      <c r="J11" s="10">
        <f>H11/L208*100</f>
        <v>22.14</v>
      </c>
      <c r="M11" s="34"/>
      <c r="N11" s="34"/>
    </row>
    <row r="12" spans="1:21" ht="51" customHeight="1" x14ac:dyDescent="0.2">
      <c r="A12" s="2" t="s">
        <v>26</v>
      </c>
      <c r="B12" s="49" t="s">
        <v>17</v>
      </c>
      <c r="C12" s="1" t="s">
        <v>27</v>
      </c>
      <c r="D12" s="36">
        <v>1.46E-2</v>
      </c>
      <c r="E12" s="13">
        <v>5844.32</v>
      </c>
      <c r="F12" s="13">
        <v>85.33</v>
      </c>
      <c r="G12" s="13" t="s">
        <v>3</v>
      </c>
      <c r="H12" s="13">
        <v>96828.49</v>
      </c>
      <c r="I12" s="10" t="s">
        <v>3</v>
      </c>
      <c r="J12" s="13" t="s">
        <v>3</v>
      </c>
      <c r="K12" s="17">
        <v>1134792</v>
      </c>
      <c r="L12" s="34">
        <f>D12*E12*$K$12</f>
        <v>96828478.689999998</v>
      </c>
      <c r="M12" s="34">
        <f>L12/$K$12</f>
        <v>85.33</v>
      </c>
      <c r="U12" s="34"/>
    </row>
    <row r="13" spans="1:21" ht="36" customHeight="1" x14ac:dyDescent="0.2">
      <c r="A13" s="2" t="s">
        <v>28</v>
      </c>
      <c r="B13" s="49" t="s">
        <v>18</v>
      </c>
      <c r="C13" s="1" t="s">
        <v>27</v>
      </c>
      <c r="D13" s="36">
        <v>1.12E-2</v>
      </c>
      <c r="E13" s="13">
        <v>1179.98</v>
      </c>
      <c r="F13" s="13">
        <v>13.22</v>
      </c>
      <c r="G13" s="13" t="s">
        <v>3</v>
      </c>
      <c r="H13" s="13">
        <v>14997.16</v>
      </c>
      <c r="I13" s="10" t="s">
        <v>3</v>
      </c>
      <c r="J13" s="1" t="s">
        <v>3</v>
      </c>
      <c r="L13" s="34">
        <f>D13*E13*$K$12/1000</f>
        <v>14997.16</v>
      </c>
      <c r="M13" s="34">
        <f>L13/$K$12*1000</f>
        <v>13.22</v>
      </c>
      <c r="U13" s="34"/>
    </row>
    <row r="14" spans="1:21" ht="36" customHeight="1" x14ac:dyDescent="0.2">
      <c r="A14" s="2" t="s">
        <v>29</v>
      </c>
      <c r="B14" s="49" t="s">
        <v>19</v>
      </c>
      <c r="C14" s="1" t="s">
        <v>27</v>
      </c>
      <c r="D14" s="37">
        <v>4.0000000000000003E-5</v>
      </c>
      <c r="E14" s="13">
        <v>7388.71</v>
      </c>
      <c r="F14" s="13">
        <v>0.3</v>
      </c>
      <c r="G14" s="13" t="s">
        <v>3</v>
      </c>
      <c r="H14" s="13">
        <v>335.39</v>
      </c>
      <c r="I14" s="10" t="s">
        <v>3</v>
      </c>
      <c r="J14" s="1" t="s">
        <v>3</v>
      </c>
      <c r="L14" s="34">
        <f>D14*E14*$K$12/1000</f>
        <v>335.39</v>
      </c>
      <c r="M14" s="34">
        <f>L14/$K$12*1000</f>
        <v>0.3</v>
      </c>
      <c r="U14" s="34"/>
    </row>
    <row r="15" spans="1:21" ht="36" customHeight="1" x14ac:dyDescent="0.2">
      <c r="A15" s="2" t="s">
        <v>30</v>
      </c>
      <c r="B15" s="49" t="s">
        <v>20</v>
      </c>
      <c r="C15" s="1"/>
      <c r="D15" s="13" t="s">
        <v>3</v>
      </c>
      <c r="E15" s="13" t="s">
        <v>3</v>
      </c>
      <c r="F15" s="13" t="s">
        <v>3</v>
      </c>
      <c r="G15" s="13" t="s">
        <v>3</v>
      </c>
      <c r="H15" s="13" t="s">
        <v>3</v>
      </c>
      <c r="I15" s="10" t="s">
        <v>3</v>
      </c>
      <c r="J15" s="1" t="s">
        <v>3</v>
      </c>
      <c r="M15" s="34"/>
    </row>
    <row r="16" spans="1:21" ht="30" customHeight="1" x14ac:dyDescent="0.2">
      <c r="A16" s="4" t="s">
        <v>31</v>
      </c>
      <c r="B16" s="49" t="s">
        <v>21</v>
      </c>
      <c r="C16" s="1"/>
      <c r="D16" s="13" t="s">
        <v>3</v>
      </c>
      <c r="E16" s="13" t="s">
        <v>3</v>
      </c>
      <c r="F16" s="13" t="s">
        <v>3</v>
      </c>
      <c r="G16" s="13" t="s">
        <v>3</v>
      </c>
      <c r="H16" s="13" t="s">
        <v>3</v>
      </c>
      <c r="I16" s="10" t="s">
        <v>3</v>
      </c>
      <c r="J16" s="1" t="s">
        <v>3</v>
      </c>
      <c r="M16" s="34"/>
    </row>
    <row r="17" spans="1:13" ht="33.75" customHeight="1" x14ac:dyDescent="0.2">
      <c r="A17" s="2" t="s">
        <v>32</v>
      </c>
      <c r="B17" s="49" t="s">
        <v>22</v>
      </c>
      <c r="C17" s="1" t="s">
        <v>33</v>
      </c>
      <c r="D17" s="37">
        <v>0.60794999999999999</v>
      </c>
      <c r="E17" s="13">
        <v>664.6</v>
      </c>
      <c r="F17" s="13">
        <v>404.04</v>
      </c>
      <c r="G17" s="13" t="s">
        <v>3</v>
      </c>
      <c r="H17" s="13">
        <v>458505.41</v>
      </c>
      <c r="I17" s="10" t="s">
        <v>3</v>
      </c>
      <c r="J17" s="1" t="s">
        <v>3</v>
      </c>
      <c r="L17" s="34">
        <f>D17*E17*$K$12/1000</f>
        <v>458505.41</v>
      </c>
      <c r="M17" s="34">
        <f>L17/$K$12*1000</f>
        <v>404.04</v>
      </c>
    </row>
    <row r="18" spans="1:13" ht="33.75" customHeight="1" x14ac:dyDescent="0.2">
      <c r="A18" s="2" t="s">
        <v>28</v>
      </c>
      <c r="B18" s="49" t="s">
        <v>34</v>
      </c>
      <c r="C18" s="1" t="s">
        <v>33</v>
      </c>
      <c r="D18" s="13" t="s">
        <v>3</v>
      </c>
      <c r="E18" s="13" t="s">
        <v>3</v>
      </c>
      <c r="F18" s="13" t="s">
        <v>3</v>
      </c>
      <c r="G18" s="13" t="s">
        <v>3</v>
      </c>
      <c r="H18" s="13" t="s">
        <v>3</v>
      </c>
      <c r="I18" s="10" t="s">
        <v>3</v>
      </c>
      <c r="J18" s="1" t="s">
        <v>3</v>
      </c>
      <c r="M18" s="34"/>
    </row>
    <row r="19" spans="1:13" ht="33.75" customHeight="1" x14ac:dyDescent="0.2">
      <c r="A19" s="2" t="s">
        <v>35</v>
      </c>
      <c r="B19" s="49" t="s">
        <v>23</v>
      </c>
      <c r="C19" s="1" t="s">
        <v>36</v>
      </c>
      <c r="D19" s="13">
        <v>0.12</v>
      </c>
      <c r="E19" s="13">
        <v>1928.3</v>
      </c>
      <c r="F19" s="13">
        <v>231.4</v>
      </c>
      <c r="G19" s="13" t="s">
        <v>3</v>
      </c>
      <c r="H19" s="13">
        <v>262586.33</v>
      </c>
      <c r="I19" s="10" t="s">
        <v>3</v>
      </c>
      <c r="J19" s="1" t="s">
        <v>3</v>
      </c>
      <c r="L19" s="34">
        <f>D19*E19*$K$12/1000</f>
        <v>262586.33</v>
      </c>
      <c r="M19" s="34">
        <f>L19/$K$12*1000</f>
        <v>231.4</v>
      </c>
    </row>
    <row r="20" spans="1:13" ht="33.75" customHeight="1" x14ac:dyDescent="0.2">
      <c r="A20" s="2" t="s">
        <v>28</v>
      </c>
      <c r="B20" s="49" t="s">
        <v>37</v>
      </c>
      <c r="C20" s="1" t="s">
        <v>36</v>
      </c>
      <c r="D20" s="13" t="s">
        <v>3</v>
      </c>
      <c r="E20" s="13" t="s">
        <v>3</v>
      </c>
      <c r="F20" s="13" t="s">
        <v>3</v>
      </c>
      <c r="G20" s="13" t="s">
        <v>3</v>
      </c>
      <c r="H20" s="13" t="s">
        <v>3</v>
      </c>
      <c r="I20" s="10" t="s">
        <v>3</v>
      </c>
      <c r="J20" s="1" t="s">
        <v>3</v>
      </c>
      <c r="M20" s="34"/>
    </row>
    <row r="21" spans="1:13" ht="33.75" customHeight="1" x14ac:dyDescent="0.2">
      <c r="A21" s="2" t="s">
        <v>38</v>
      </c>
      <c r="B21" s="49" t="s">
        <v>24</v>
      </c>
      <c r="C21" s="14" t="s">
        <v>39</v>
      </c>
      <c r="D21" s="13" t="s">
        <v>3</v>
      </c>
      <c r="E21" s="13" t="s">
        <v>3</v>
      </c>
      <c r="F21" s="13" t="s">
        <v>3</v>
      </c>
      <c r="G21" s="13" t="s">
        <v>3</v>
      </c>
      <c r="H21" s="13" t="s">
        <v>3</v>
      </c>
      <c r="I21" s="10" t="s">
        <v>3</v>
      </c>
      <c r="J21" s="1" t="s">
        <v>3</v>
      </c>
      <c r="M21" s="34"/>
    </row>
    <row r="22" spans="1:13" ht="33.75" customHeight="1" x14ac:dyDescent="0.2">
      <c r="A22" s="2" t="s">
        <v>28</v>
      </c>
      <c r="B22" s="49" t="s">
        <v>40</v>
      </c>
      <c r="C22" s="14" t="s">
        <v>39</v>
      </c>
      <c r="D22" s="13" t="s">
        <v>3</v>
      </c>
      <c r="E22" s="13" t="s">
        <v>3</v>
      </c>
      <c r="F22" s="13" t="s">
        <v>3</v>
      </c>
      <c r="G22" s="13" t="s">
        <v>3</v>
      </c>
      <c r="H22" s="13" t="s">
        <v>3</v>
      </c>
      <c r="I22" s="10" t="s">
        <v>3</v>
      </c>
      <c r="J22" s="1" t="s">
        <v>3</v>
      </c>
      <c r="M22" s="34"/>
    </row>
    <row r="23" spans="1:13" ht="39.75" customHeight="1" x14ac:dyDescent="0.2">
      <c r="A23" s="2" t="s">
        <v>41</v>
      </c>
      <c r="B23" s="49" t="s">
        <v>42</v>
      </c>
      <c r="C23" s="14" t="s">
        <v>39</v>
      </c>
      <c r="D23" s="37">
        <v>1.1299999999999999E-3</v>
      </c>
      <c r="E23" s="13">
        <v>20816.900000000001</v>
      </c>
      <c r="F23" s="13">
        <v>23.52</v>
      </c>
      <c r="G23" s="13" t="s">
        <v>3</v>
      </c>
      <c r="H23" s="13">
        <v>26693.82</v>
      </c>
      <c r="I23" s="10" t="s">
        <v>3</v>
      </c>
      <c r="J23" s="1" t="s">
        <v>3</v>
      </c>
      <c r="L23" s="34">
        <f t="shared" ref="L23" si="1">D23*E23*$K$12/1000</f>
        <v>26693.82</v>
      </c>
      <c r="M23" s="34">
        <f>L23/$K$12*1000</f>
        <v>23.52</v>
      </c>
    </row>
    <row r="24" spans="1:13" ht="32.25" customHeight="1" x14ac:dyDescent="0.2">
      <c r="A24" s="2" t="s">
        <v>28</v>
      </c>
      <c r="B24" s="49" t="s">
        <v>43</v>
      </c>
      <c r="C24" s="14" t="s">
        <v>39</v>
      </c>
      <c r="D24" s="13" t="s">
        <v>3</v>
      </c>
      <c r="E24" s="13" t="s">
        <v>3</v>
      </c>
      <c r="F24" s="13" t="s">
        <v>3</v>
      </c>
      <c r="G24" s="13" t="s">
        <v>3</v>
      </c>
      <c r="H24" s="13" t="s">
        <v>3</v>
      </c>
      <c r="I24" s="10" t="s">
        <v>3</v>
      </c>
      <c r="J24" s="1" t="s">
        <v>3</v>
      </c>
      <c r="M24" s="34"/>
    </row>
    <row r="25" spans="1:13" ht="32.25" customHeight="1" x14ac:dyDescent="0.2">
      <c r="A25" s="2" t="s">
        <v>44</v>
      </c>
      <c r="B25" s="49" t="s">
        <v>45</v>
      </c>
      <c r="C25" s="14"/>
      <c r="D25" s="13" t="s">
        <v>3</v>
      </c>
      <c r="E25" s="13" t="s">
        <v>3</v>
      </c>
      <c r="F25" s="13" t="s">
        <v>3</v>
      </c>
      <c r="G25" s="13" t="s">
        <v>3</v>
      </c>
      <c r="H25" s="13" t="s">
        <v>3</v>
      </c>
      <c r="I25" s="10" t="s">
        <v>3</v>
      </c>
      <c r="J25" s="1" t="s">
        <v>3</v>
      </c>
      <c r="M25" s="34"/>
    </row>
    <row r="26" spans="1:13" ht="32.25" customHeight="1" x14ac:dyDescent="0.2">
      <c r="A26" s="2" t="s">
        <v>46</v>
      </c>
      <c r="B26" s="49" t="s">
        <v>47</v>
      </c>
      <c r="C26" s="14" t="s">
        <v>39</v>
      </c>
      <c r="D26" s="37">
        <v>1.1299999999999999E-3</v>
      </c>
      <c r="E26" s="13">
        <v>20816.900000000001</v>
      </c>
      <c r="F26" s="13">
        <v>23.52</v>
      </c>
      <c r="G26" s="13" t="s">
        <v>3</v>
      </c>
      <c r="H26" s="13">
        <v>26693.82</v>
      </c>
      <c r="I26" s="10" t="s">
        <v>3</v>
      </c>
      <c r="J26" s="1" t="s">
        <v>3</v>
      </c>
      <c r="L26" s="34">
        <f>D26*E26*$K$12/1000</f>
        <v>26693.82</v>
      </c>
      <c r="M26" s="34">
        <f>L26/$K$12*1000</f>
        <v>23.52</v>
      </c>
    </row>
    <row r="27" spans="1:13" ht="32.25" customHeight="1" x14ac:dyDescent="0.2">
      <c r="A27" s="2" t="s">
        <v>28</v>
      </c>
      <c r="B27" s="49" t="s">
        <v>48</v>
      </c>
      <c r="C27" s="14" t="s">
        <v>39</v>
      </c>
      <c r="D27" s="13" t="s">
        <v>3</v>
      </c>
      <c r="E27" s="13" t="s">
        <v>3</v>
      </c>
      <c r="F27" s="13" t="s">
        <v>3</v>
      </c>
      <c r="G27" s="13" t="s">
        <v>3</v>
      </c>
      <c r="H27" s="13" t="s">
        <v>3</v>
      </c>
      <c r="I27" s="10" t="s">
        <v>3</v>
      </c>
      <c r="J27" s="1" t="s">
        <v>3</v>
      </c>
      <c r="M27" s="34"/>
    </row>
    <row r="28" spans="1:13" ht="32.25" customHeight="1" x14ac:dyDescent="0.2">
      <c r="A28" s="2" t="s">
        <v>49</v>
      </c>
      <c r="B28" s="49" t="s">
        <v>50</v>
      </c>
      <c r="C28" s="14" t="s">
        <v>51</v>
      </c>
      <c r="D28" s="36">
        <v>7.6E-3</v>
      </c>
      <c r="E28" s="13">
        <v>120350.2</v>
      </c>
      <c r="F28" s="13">
        <v>914.66</v>
      </c>
      <c r="G28" s="13" t="s">
        <v>3</v>
      </c>
      <c r="H28" s="13">
        <v>1037950.58</v>
      </c>
      <c r="I28" s="10" t="s">
        <v>3</v>
      </c>
      <c r="J28" s="1" t="s">
        <v>3</v>
      </c>
      <c r="L28" s="34">
        <f>D28*E28*$K$12/1000</f>
        <v>1037950.58</v>
      </c>
      <c r="M28" s="34">
        <f>L28/$K$12*1000</f>
        <v>914.66</v>
      </c>
    </row>
    <row r="29" spans="1:13" ht="32.25" customHeight="1" x14ac:dyDescent="0.2">
      <c r="A29" s="2" t="s">
        <v>28</v>
      </c>
      <c r="B29" s="49" t="s">
        <v>52</v>
      </c>
      <c r="C29" s="1"/>
      <c r="D29" s="13" t="s">
        <v>3</v>
      </c>
      <c r="E29" s="13" t="s">
        <v>3</v>
      </c>
      <c r="F29" s="13" t="s">
        <v>3</v>
      </c>
      <c r="G29" s="13" t="s">
        <v>3</v>
      </c>
      <c r="H29" s="13" t="s">
        <v>3</v>
      </c>
      <c r="I29" s="10" t="s">
        <v>3</v>
      </c>
      <c r="J29" s="1" t="s">
        <v>3</v>
      </c>
      <c r="M29" s="34"/>
    </row>
    <row r="30" spans="1:13" ht="30" customHeight="1" x14ac:dyDescent="0.2">
      <c r="A30" s="4" t="s">
        <v>53</v>
      </c>
      <c r="B30" s="49" t="s">
        <v>54</v>
      </c>
      <c r="C30" s="1"/>
      <c r="D30" s="13" t="s">
        <v>3</v>
      </c>
      <c r="E30" s="13" t="s">
        <v>3</v>
      </c>
      <c r="F30" s="13" t="s">
        <v>3</v>
      </c>
      <c r="G30" s="13" t="s">
        <v>3</v>
      </c>
      <c r="H30" s="13" t="s">
        <v>3</v>
      </c>
      <c r="I30" s="10" t="s">
        <v>3</v>
      </c>
      <c r="J30" s="1" t="s">
        <v>3</v>
      </c>
      <c r="M30" s="34"/>
    </row>
    <row r="31" spans="1:13" ht="35.25" customHeight="1" x14ac:dyDescent="0.2">
      <c r="A31" s="2" t="s">
        <v>55</v>
      </c>
      <c r="B31" s="49" t="s">
        <v>56</v>
      </c>
      <c r="C31" s="1" t="s">
        <v>33</v>
      </c>
      <c r="D31" s="36">
        <v>4.07E-2</v>
      </c>
      <c r="E31" s="13" t="s">
        <v>3</v>
      </c>
      <c r="F31" s="13" t="s">
        <v>3</v>
      </c>
      <c r="G31" s="13" t="s">
        <v>3</v>
      </c>
      <c r="H31" s="13" t="s">
        <v>3</v>
      </c>
      <c r="I31" s="10" t="s">
        <v>3</v>
      </c>
      <c r="J31" s="1" t="s">
        <v>3</v>
      </c>
      <c r="M31" s="34"/>
    </row>
    <row r="32" spans="1:13" ht="34.5" customHeight="1" x14ac:dyDescent="0.2">
      <c r="A32" s="2" t="s">
        <v>57</v>
      </c>
      <c r="B32" s="49" t="s">
        <v>58</v>
      </c>
      <c r="C32" s="1" t="s">
        <v>33</v>
      </c>
      <c r="D32" s="36">
        <v>3.0700000000000002E-2</v>
      </c>
      <c r="E32" s="13">
        <v>597.5</v>
      </c>
      <c r="F32" s="13">
        <v>18.34</v>
      </c>
      <c r="G32" s="13" t="s">
        <v>3</v>
      </c>
      <c r="H32" s="13">
        <v>20815.77</v>
      </c>
      <c r="I32" s="10" t="s">
        <v>3</v>
      </c>
      <c r="J32" s="1" t="s">
        <v>3</v>
      </c>
      <c r="L32" s="34">
        <f>D32*E32*$K$12/1000</f>
        <v>20815.77</v>
      </c>
      <c r="M32" s="34">
        <f>L32/$K$12*1000</f>
        <v>18.34</v>
      </c>
    </row>
    <row r="33" spans="1:19" ht="30" customHeight="1" x14ac:dyDescent="0.2">
      <c r="A33" s="2" t="s">
        <v>59</v>
      </c>
      <c r="B33" s="49" t="s">
        <v>60</v>
      </c>
      <c r="C33" s="1" t="s">
        <v>33</v>
      </c>
      <c r="D33" s="36">
        <v>0.01</v>
      </c>
      <c r="E33" s="13">
        <v>2966.6</v>
      </c>
      <c r="F33" s="13">
        <v>29.67</v>
      </c>
      <c r="G33" s="13" t="s">
        <v>3</v>
      </c>
      <c r="H33" s="13">
        <v>33664.74</v>
      </c>
      <c r="I33" s="10" t="s">
        <v>3</v>
      </c>
      <c r="J33" s="1" t="s">
        <v>3</v>
      </c>
      <c r="L33" s="34">
        <f>D33*E33*$K$12/1000</f>
        <v>33664.74</v>
      </c>
      <c r="M33" s="34">
        <f>L33/$K$12*1000</f>
        <v>29.67</v>
      </c>
      <c r="N33" s="38"/>
      <c r="O33" s="38"/>
    </row>
    <row r="34" spans="1:19" ht="30" customHeight="1" x14ac:dyDescent="0.2">
      <c r="A34" s="2" t="s">
        <v>283</v>
      </c>
      <c r="B34" s="49" t="s">
        <v>337</v>
      </c>
      <c r="C34" s="1" t="s">
        <v>33</v>
      </c>
      <c r="D34" s="36">
        <v>8.0000000000000004E-4</v>
      </c>
      <c r="E34" s="13">
        <v>2966.6</v>
      </c>
      <c r="F34" s="13">
        <v>2.37</v>
      </c>
      <c r="G34" s="13" t="s">
        <v>3</v>
      </c>
      <c r="H34" s="13">
        <v>2693.18</v>
      </c>
      <c r="I34" s="10" t="s">
        <v>3</v>
      </c>
      <c r="J34" s="1" t="s">
        <v>3</v>
      </c>
      <c r="L34" s="34">
        <f>D34*E34*$K$12/1000</f>
        <v>2693.18</v>
      </c>
      <c r="M34" s="34">
        <f>L34/$K$12*1000</f>
        <v>2.37</v>
      </c>
      <c r="N34" s="38"/>
      <c r="O34" s="38"/>
    </row>
    <row r="35" spans="1:19" ht="40.5" customHeight="1" x14ac:dyDescent="0.2">
      <c r="A35" s="2" t="s">
        <v>61</v>
      </c>
      <c r="B35" s="49" t="s">
        <v>62</v>
      </c>
      <c r="C35" s="1" t="s">
        <v>63</v>
      </c>
      <c r="D35" s="36">
        <v>3.56E-2</v>
      </c>
      <c r="E35" s="13">
        <v>3510.3</v>
      </c>
      <c r="F35" s="13">
        <v>124.97</v>
      </c>
      <c r="G35" s="13" t="s">
        <v>3</v>
      </c>
      <c r="H35" s="13">
        <v>141811.19</v>
      </c>
      <c r="I35" s="10" t="s">
        <v>3</v>
      </c>
      <c r="J35" s="1" t="s">
        <v>3</v>
      </c>
      <c r="L35" s="34">
        <f>D35*E35*$K$12/1000</f>
        <v>141811.19</v>
      </c>
      <c r="M35" s="34">
        <f>L35/$K$12*1000</f>
        <v>124.97</v>
      </c>
      <c r="N35" s="38"/>
      <c r="O35" s="38"/>
    </row>
    <row r="36" spans="1:19" ht="40.5" customHeight="1" x14ac:dyDescent="0.2">
      <c r="A36" s="2" t="s">
        <v>283</v>
      </c>
      <c r="B36" s="49" t="s">
        <v>65</v>
      </c>
      <c r="C36" s="1" t="s">
        <v>63</v>
      </c>
      <c r="D36" s="36">
        <v>8.0000000000000004E-4</v>
      </c>
      <c r="E36" s="13">
        <v>3529.7</v>
      </c>
      <c r="F36" s="13">
        <v>2.82</v>
      </c>
      <c r="G36" s="13" t="s">
        <v>3</v>
      </c>
      <c r="H36" s="13">
        <v>3204.38</v>
      </c>
      <c r="I36" s="10" t="s">
        <v>3</v>
      </c>
      <c r="J36" s="1" t="s">
        <v>3</v>
      </c>
      <c r="K36" s="34">
        <f>(6744606839.98/1000)-H40-H11</f>
        <v>0</v>
      </c>
      <c r="L36" s="34">
        <f>D36*E36*$K$12/1000</f>
        <v>3204.38</v>
      </c>
      <c r="M36" s="34">
        <f>L36/$K$12*1000</f>
        <v>2.82</v>
      </c>
      <c r="N36" s="38"/>
      <c r="O36" s="38"/>
    </row>
    <row r="37" spans="1:19" ht="30" customHeight="1" x14ac:dyDescent="0.2">
      <c r="A37" s="4" t="s">
        <v>64</v>
      </c>
      <c r="B37" s="49" t="s">
        <v>336</v>
      </c>
      <c r="C37" s="14" t="s">
        <v>39</v>
      </c>
      <c r="D37" s="13" t="s">
        <v>3</v>
      </c>
      <c r="E37" s="13" t="s">
        <v>3</v>
      </c>
      <c r="F37" s="13" t="s">
        <v>3</v>
      </c>
      <c r="G37" s="13" t="s">
        <v>3</v>
      </c>
      <c r="H37" s="13" t="s">
        <v>3</v>
      </c>
      <c r="I37" s="10" t="s">
        <v>3</v>
      </c>
      <c r="J37" s="1" t="s">
        <v>3</v>
      </c>
      <c r="K37" s="34">
        <f>5943.47-F40-F11</f>
        <v>0</v>
      </c>
      <c r="M37" s="34"/>
      <c r="N37" s="38"/>
      <c r="O37" s="38"/>
    </row>
    <row r="38" spans="1:19" ht="34.5" customHeight="1" x14ac:dyDescent="0.2">
      <c r="A38" s="2" t="s">
        <v>66</v>
      </c>
      <c r="B38" s="49" t="s">
        <v>67</v>
      </c>
      <c r="C38" s="1"/>
      <c r="D38" s="13" t="s">
        <v>3</v>
      </c>
      <c r="E38" s="13" t="s">
        <v>3</v>
      </c>
      <c r="F38" s="13">
        <v>4013.88</v>
      </c>
      <c r="G38" s="13" t="s">
        <v>3</v>
      </c>
      <c r="H38" s="13">
        <v>4554921.84</v>
      </c>
      <c r="I38" s="10" t="s">
        <v>3</v>
      </c>
      <c r="J38" s="1" t="s">
        <v>3</v>
      </c>
      <c r="M38" s="34"/>
      <c r="N38" s="38"/>
      <c r="O38" s="38"/>
    </row>
    <row r="39" spans="1:19" ht="36.75" customHeight="1" x14ac:dyDescent="0.2">
      <c r="A39" s="2" t="s">
        <v>68</v>
      </c>
      <c r="B39" s="49" t="s">
        <v>69</v>
      </c>
      <c r="C39" s="1"/>
      <c r="D39" s="13" t="s">
        <v>3</v>
      </c>
      <c r="E39" s="13" t="s">
        <v>3</v>
      </c>
      <c r="F39" s="13">
        <v>88.12</v>
      </c>
      <c r="G39" s="13" t="s">
        <v>3</v>
      </c>
      <c r="H39" s="13">
        <v>100000</v>
      </c>
      <c r="I39" s="10" t="s">
        <v>3</v>
      </c>
      <c r="J39" s="1" t="s">
        <v>3</v>
      </c>
      <c r="K39" s="17">
        <f>100000000/K12</f>
        <v>88.121876079493006</v>
      </c>
      <c r="M39" s="34"/>
      <c r="N39" s="38"/>
      <c r="O39" s="38"/>
    </row>
    <row r="40" spans="1:19" ht="52.5" customHeight="1" x14ac:dyDescent="0.2">
      <c r="A40" s="2" t="s">
        <v>70</v>
      </c>
      <c r="B40" s="49" t="s">
        <v>71</v>
      </c>
      <c r="C40" s="1"/>
      <c r="D40" s="13" t="s">
        <v>3</v>
      </c>
      <c r="E40" s="13" t="s">
        <v>3</v>
      </c>
      <c r="F40" s="13">
        <v>9.5399999999999991</v>
      </c>
      <c r="G40" s="13" t="s">
        <v>3</v>
      </c>
      <c r="H40" s="13">
        <v>10828.67</v>
      </c>
      <c r="I40" s="10" t="s">
        <v>3</v>
      </c>
      <c r="J40" s="10">
        <f>H40/L208*100</f>
        <v>0.04</v>
      </c>
      <c r="M40" s="34"/>
      <c r="N40" s="38"/>
      <c r="O40" s="38"/>
    </row>
    <row r="41" spans="1:19" ht="49.5" customHeight="1" x14ac:dyDescent="0.2">
      <c r="A41" s="2" t="s">
        <v>72</v>
      </c>
      <c r="B41" s="22">
        <v>20</v>
      </c>
      <c r="C41" s="6"/>
      <c r="D41" s="6" t="s">
        <v>3</v>
      </c>
      <c r="E41" s="6" t="s">
        <v>3</v>
      </c>
      <c r="F41" s="6" t="s">
        <v>3</v>
      </c>
      <c r="G41" s="11">
        <f>G84</f>
        <v>20993.599999999999</v>
      </c>
      <c r="H41" s="6" t="s">
        <v>0</v>
      </c>
      <c r="I41" s="11">
        <f>I84</f>
        <v>23665211</v>
      </c>
      <c r="J41" s="13">
        <f>I41/(I208+H208)*100</f>
        <v>77.819999999999993</v>
      </c>
      <c r="K41" s="45" t="s">
        <v>239</v>
      </c>
      <c r="L41" s="47">
        <v>1127261</v>
      </c>
      <c r="M41" s="34">
        <v>23476173.899999999</v>
      </c>
      <c r="Q41" s="39"/>
      <c r="S41" s="39"/>
    </row>
    <row r="42" spans="1:19" ht="33" customHeight="1" x14ac:dyDescent="0.2">
      <c r="A42" s="27" t="s">
        <v>84</v>
      </c>
      <c r="B42" s="22">
        <v>21</v>
      </c>
      <c r="C42" s="6" t="s">
        <v>27</v>
      </c>
      <c r="D42" s="6">
        <f>D85</f>
        <v>0.28000000000000003</v>
      </c>
      <c r="E42" s="6">
        <f>E85</f>
        <v>4446.22</v>
      </c>
      <c r="F42" s="6" t="s">
        <v>0</v>
      </c>
      <c r="G42" s="11">
        <f>G85</f>
        <v>1244.9000000000001</v>
      </c>
      <c r="H42" s="6" t="s">
        <v>0</v>
      </c>
      <c r="I42" s="11">
        <f>I85</f>
        <v>1403374.8</v>
      </c>
      <c r="J42" s="1" t="s">
        <v>3</v>
      </c>
      <c r="M42" s="34">
        <f>I41-M41</f>
        <v>189037.1</v>
      </c>
      <c r="Q42" s="39"/>
      <c r="S42" s="39"/>
    </row>
    <row r="43" spans="1:19" ht="34.5" customHeight="1" x14ac:dyDescent="0.2">
      <c r="A43" s="2" t="s">
        <v>73</v>
      </c>
      <c r="B43" s="22">
        <v>22</v>
      </c>
      <c r="C43" s="6" t="s">
        <v>3</v>
      </c>
      <c r="D43" s="6" t="s">
        <v>3</v>
      </c>
      <c r="E43" s="10" t="s">
        <v>3</v>
      </c>
      <c r="F43" s="6" t="s">
        <v>3</v>
      </c>
      <c r="G43" s="11" t="s">
        <v>3</v>
      </c>
      <c r="H43" s="6" t="s">
        <v>3</v>
      </c>
      <c r="I43" s="11" t="s">
        <v>3</v>
      </c>
      <c r="J43" s="6" t="s">
        <v>3</v>
      </c>
      <c r="Q43" s="39"/>
      <c r="S43" s="39"/>
    </row>
    <row r="44" spans="1:19" ht="30" customHeight="1" x14ac:dyDescent="0.2">
      <c r="A44" s="28" t="s">
        <v>74</v>
      </c>
      <c r="B44" s="22">
        <v>23</v>
      </c>
      <c r="C44" s="6" t="s">
        <v>3</v>
      </c>
      <c r="D44" s="6" t="s">
        <v>3</v>
      </c>
      <c r="E44" s="10" t="s">
        <v>3</v>
      </c>
      <c r="F44" s="6" t="s">
        <v>3</v>
      </c>
      <c r="G44" s="11" t="s">
        <v>3</v>
      </c>
      <c r="H44" s="6" t="s">
        <v>3</v>
      </c>
      <c r="I44" s="11" t="s">
        <v>3</v>
      </c>
      <c r="J44" s="6" t="s">
        <v>3</v>
      </c>
      <c r="Q44" s="39"/>
      <c r="S44" s="39"/>
    </row>
    <row r="45" spans="1:19" ht="33.75" customHeight="1" x14ac:dyDescent="0.2">
      <c r="A45" s="2" t="s">
        <v>245</v>
      </c>
      <c r="B45" s="49" t="s">
        <v>297</v>
      </c>
      <c r="C45" s="8" t="s">
        <v>75</v>
      </c>
      <c r="D45" s="6">
        <f t="shared" ref="D45:E60" si="2">D88</f>
        <v>0.266791</v>
      </c>
      <c r="E45" s="6">
        <f t="shared" si="2"/>
        <v>2620.5</v>
      </c>
      <c r="F45" s="6" t="s">
        <v>0</v>
      </c>
      <c r="G45" s="11">
        <f t="shared" ref="G45:G83" si="3">G88</f>
        <v>699.1</v>
      </c>
      <c r="H45" s="6" t="s">
        <v>0</v>
      </c>
      <c r="I45" s="11">
        <f t="shared" ref="I45:I83" si="4">I88</f>
        <v>788097</v>
      </c>
      <c r="J45" s="1" t="s">
        <v>3</v>
      </c>
      <c r="Q45" s="39"/>
      <c r="S45" s="39"/>
    </row>
    <row r="46" spans="1:19" ht="30" customHeight="1" x14ac:dyDescent="0.2">
      <c r="A46" s="2" t="s">
        <v>246</v>
      </c>
      <c r="B46" s="48" t="s">
        <v>290</v>
      </c>
      <c r="C46" s="8" t="s">
        <v>75</v>
      </c>
      <c r="D46" s="6">
        <f t="shared" si="2"/>
        <v>0.43239300000000003</v>
      </c>
      <c r="E46" s="6">
        <f t="shared" si="2"/>
        <v>3202.7</v>
      </c>
      <c r="F46" s="6" t="s">
        <v>0</v>
      </c>
      <c r="G46" s="11">
        <f t="shared" si="3"/>
        <v>1384.8</v>
      </c>
      <c r="H46" s="6" t="s">
        <v>0</v>
      </c>
      <c r="I46" s="11">
        <f t="shared" si="4"/>
        <v>1561060</v>
      </c>
      <c r="J46" s="1" t="s">
        <v>3</v>
      </c>
      <c r="Q46" s="39"/>
      <c r="S46" s="39"/>
    </row>
    <row r="47" spans="1:19" ht="30" customHeight="1" x14ac:dyDescent="0.2">
      <c r="A47" s="3" t="s">
        <v>258</v>
      </c>
      <c r="B47" s="48" t="s">
        <v>298</v>
      </c>
      <c r="C47" s="8" t="s">
        <v>75</v>
      </c>
      <c r="D47" s="6">
        <f t="shared" si="2"/>
        <v>5.8729999999999997E-3</v>
      </c>
      <c r="E47" s="6">
        <f t="shared" si="2"/>
        <v>1384.8</v>
      </c>
      <c r="F47" s="6" t="s">
        <v>0</v>
      </c>
      <c r="G47" s="11">
        <f t="shared" si="3"/>
        <v>8.1</v>
      </c>
      <c r="H47" s="6" t="s">
        <v>0</v>
      </c>
      <c r="I47" s="11">
        <f t="shared" si="4"/>
        <v>9167.4</v>
      </c>
      <c r="J47" s="1" t="s">
        <v>3</v>
      </c>
      <c r="Q47" s="39"/>
      <c r="S47" s="39"/>
    </row>
    <row r="48" spans="1:19" ht="30" customHeight="1" x14ac:dyDescent="0.2">
      <c r="A48" s="2" t="s">
        <v>247</v>
      </c>
      <c r="B48" s="49" t="s">
        <v>291</v>
      </c>
      <c r="C48" s="8" t="s">
        <v>75</v>
      </c>
      <c r="D48" s="6">
        <f t="shared" si="2"/>
        <v>0.12743699999999999</v>
      </c>
      <c r="E48" s="6">
        <f t="shared" si="2"/>
        <v>1842.72</v>
      </c>
      <c r="F48" s="6" t="s">
        <v>0</v>
      </c>
      <c r="G48" s="11">
        <f t="shared" si="3"/>
        <v>234.8</v>
      </c>
      <c r="H48" s="6" t="s">
        <v>0</v>
      </c>
      <c r="I48" s="11">
        <f t="shared" si="4"/>
        <v>264686.90000000002</v>
      </c>
      <c r="J48" s="1" t="s">
        <v>3</v>
      </c>
      <c r="Q48" s="39"/>
      <c r="S48" s="39"/>
    </row>
    <row r="49" spans="1:19" ht="30" customHeight="1" x14ac:dyDescent="0.2">
      <c r="A49" s="3" t="s">
        <v>260</v>
      </c>
      <c r="B49" s="49" t="s">
        <v>292</v>
      </c>
      <c r="C49" s="8" t="s">
        <v>75</v>
      </c>
      <c r="D49" s="6">
        <f t="shared" si="2"/>
        <v>6.5270999999999996E-2</v>
      </c>
      <c r="E49" s="6">
        <f t="shared" si="2"/>
        <v>2920.1</v>
      </c>
      <c r="F49" s="6" t="s">
        <v>0</v>
      </c>
      <c r="G49" s="11">
        <f t="shared" si="3"/>
        <v>190.6</v>
      </c>
      <c r="H49" s="6" t="s">
        <v>0</v>
      </c>
      <c r="I49" s="11">
        <f t="shared" si="4"/>
        <v>214855.1</v>
      </c>
      <c r="J49" s="1" t="s">
        <v>3</v>
      </c>
      <c r="Q49" s="39"/>
      <c r="S49" s="39"/>
    </row>
    <row r="50" spans="1:19" ht="30" customHeight="1" x14ac:dyDescent="0.2">
      <c r="A50" s="3" t="s">
        <v>261</v>
      </c>
      <c r="B50" s="49" t="s">
        <v>299</v>
      </c>
      <c r="C50" s="8" t="s">
        <v>75</v>
      </c>
      <c r="D50" s="6">
        <f t="shared" si="2"/>
        <v>6.2165999999999999E-2</v>
      </c>
      <c r="E50" s="6">
        <f t="shared" si="2"/>
        <v>711.1</v>
      </c>
      <c r="F50" s="6" t="s">
        <v>0</v>
      </c>
      <c r="G50" s="11">
        <f t="shared" si="3"/>
        <v>44.2</v>
      </c>
      <c r="H50" s="6" t="s">
        <v>0</v>
      </c>
      <c r="I50" s="11">
        <f t="shared" si="4"/>
        <v>49831.8</v>
      </c>
      <c r="J50" s="1" t="s">
        <v>3</v>
      </c>
      <c r="Q50" s="39"/>
      <c r="S50" s="39"/>
    </row>
    <row r="51" spans="1:19" ht="30" customHeight="1" x14ac:dyDescent="0.2">
      <c r="A51" s="4" t="s">
        <v>248</v>
      </c>
      <c r="B51" s="49" t="s">
        <v>293</v>
      </c>
      <c r="C51" s="6" t="s">
        <v>76</v>
      </c>
      <c r="D51" s="6">
        <f t="shared" si="2"/>
        <v>2.6785049999999999</v>
      </c>
      <c r="E51" s="6">
        <f t="shared" si="2"/>
        <v>455.13</v>
      </c>
      <c r="F51" s="6" t="s">
        <v>0</v>
      </c>
      <c r="G51" s="11">
        <f t="shared" si="3"/>
        <v>1219.0999999999999</v>
      </c>
      <c r="H51" s="6" t="s">
        <v>0</v>
      </c>
      <c r="I51" s="11">
        <f t="shared" si="4"/>
        <v>1374213</v>
      </c>
      <c r="J51" s="1" t="s">
        <v>3</v>
      </c>
      <c r="Q51" s="39"/>
      <c r="S51" s="39"/>
    </row>
    <row r="52" spans="1:19" ht="30" customHeight="1" x14ac:dyDescent="0.2">
      <c r="A52" s="4" t="s">
        <v>250</v>
      </c>
      <c r="B52" s="49" t="s">
        <v>294</v>
      </c>
      <c r="C52" s="6" t="s">
        <v>33</v>
      </c>
      <c r="D52" s="6">
        <f t="shared" si="2"/>
        <v>0.54</v>
      </c>
      <c r="E52" s="6">
        <f t="shared" si="2"/>
        <v>983.6</v>
      </c>
      <c r="F52" s="6" t="s">
        <v>0</v>
      </c>
      <c r="G52" s="11">
        <f t="shared" si="3"/>
        <v>531.1</v>
      </c>
      <c r="H52" s="6" t="s">
        <v>0</v>
      </c>
      <c r="I52" s="11">
        <f t="shared" si="4"/>
        <v>598738</v>
      </c>
      <c r="J52" s="1" t="s">
        <v>3</v>
      </c>
      <c r="Q52" s="39"/>
      <c r="S52" s="39"/>
    </row>
    <row r="53" spans="1:19" ht="48" customHeight="1" x14ac:dyDescent="0.2">
      <c r="A53" s="2" t="s">
        <v>249</v>
      </c>
      <c r="B53" s="49" t="s">
        <v>295</v>
      </c>
      <c r="C53" s="6" t="s">
        <v>36</v>
      </c>
      <c r="D53" s="6">
        <f t="shared" si="2"/>
        <v>1.143086</v>
      </c>
      <c r="E53" s="6">
        <f t="shared" si="2"/>
        <v>2246.54</v>
      </c>
      <c r="F53" s="6" t="s">
        <v>0</v>
      </c>
      <c r="G53" s="11">
        <f t="shared" si="3"/>
        <v>2568</v>
      </c>
      <c r="H53" s="6" t="s">
        <v>0</v>
      </c>
      <c r="I53" s="11">
        <f t="shared" si="4"/>
        <v>2894788</v>
      </c>
      <c r="J53" s="1" t="s">
        <v>3</v>
      </c>
      <c r="Q53" s="39"/>
      <c r="S53" s="39"/>
    </row>
    <row r="54" spans="1:19" ht="48" customHeight="1" x14ac:dyDescent="0.2">
      <c r="A54" s="5" t="s">
        <v>262</v>
      </c>
      <c r="B54" s="49" t="s">
        <v>296</v>
      </c>
      <c r="C54" s="6" t="s">
        <v>77</v>
      </c>
      <c r="D54" s="6">
        <f t="shared" si="2"/>
        <v>0.24401600000000001</v>
      </c>
      <c r="E54" s="6">
        <f t="shared" si="2"/>
        <v>2222.4</v>
      </c>
      <c r="F54" s="6" t="s">
        <v>0</v>
      </c>
      <c r="G54" s="11">
        <f t="shared" si="3"/>
        <v>584.20000000000005</v>
      </c>
      <c r="H54" s="6" t="s">
        <v>0</v>
      </c>
      <c r="I54" s="11">
        <f t="shared" si="4"/>
        <v>658565.80000000005</v>
      </c>
      <c r="J54" s="1" t="s">
        <v>3</v>
      </c>
      <c r="K54" s="40"/>
      <c r="M54" s="41"/>
      <c r="N54" s="41"/>
      <c r="Q54" s="39"/>
      <c r="S54" s="39"/>
    </row>
    <row r="55" spans="1:19" ht="30" customHeight="1" x14ac:dyDescent="0.2">
      <c r="A55" s="3" t="s">
        <v>263</v>
      </c>
      <c r="B55" s="49" t="s">
        <v>300</v>
      </c>
      <c r="C55" s="6" t="s">
        <v>77</v>
      </c>
      <c r="D55" s="6">
        <f t="shared" si="2"/>
        <v>6.0443999999999998E-2</v>
      </c>
      <c r="E55" s="6">
        <f t="shared" si="2"/>
        <v>2661.93</v>
      </c>
      <c r="F55" s="6" t="s">
        <v>0</v>
      </c>
      <c r="G55" s="11">
        <f t="shared" si="3"/>
        <v>160.9</v>
      </c>
      <c r="H55" s="6" t="s">
        <v>0</v>
      </c>
      <c r="I55" s="11">
        <f t="shared" si="4"/>
        <v>181373.2</v>
      </c>
      <c r="J55" s="1" t="s">
        <v>3</v>
      </c>
      <c r="K55" s="40"/>
      <c r="M55" s="41"/>
      <c r="N55" s="41"/>
      <c r="Q55" s="39"/>
      <c r="S55" s="39"/>
    </row>
    <row r="56" spans="1:19" ht="30" customHeight="1" x14ac:dyDescent="0.2">
      <c r="A56" s="3" t="s">
        <v>264</v>
      </c>
      <c r="B56" s="49" t="s">
        <v>301</v>
      </c>
      <c r="C56" s="6" t="s">
        <v>77</v>
      </c>
      <c r="D56" s="6">
        <f t="shared" si="2"/>
        <v>2.8843000000000001E-2</v>
      </c>
      <c r="E56" s="6">
        <f t="shared" si="2"/>
        <v>3795.28</v>
      </c>
      <c r="F56" s="6" t="s">
        <v>0</v>
      </c>
      <c r="G56" s="11">
        <f t="shared" si="3"/>
        <v>109.5</v>
      </c>
      <c r="H56" s="6" t="s">
        <v>0</v>
      </c>
      <c r="I56" s="11">
        <f t="shared" si="4"/>
        <v>123399.6</v>
      </c>
      <c r="J56" s="1" t="s">
        <v>3</v>
      </c>
      <c r="K56" s="40"/>
      <c r="M56" s="41"/>
      <c r="N56" s="41"/>
      <c r="Q56" s="39"/>
      <c r="S56" s="39"/>
    </row>
    <row r="57" spans="1:19" ht="32.25" customHeight="1" x14ac:dyDescent="0.2">
      <c r="A57" s="5" t="s">
        <v>265</v>
      </c>
      <c r="B57" s="49" t="s">
        <v>302</v>
      </c>
      <c r="C57" s="6" t="s">
        <v>77</v>
      </c>
      <c r="D57" s="6">
        <f t="shared" si="2"/>
        <v>8.0342999999999998E-2</v>
      </c>
      <c r="E57" s="6">
        <f t="shared" si="2"/>
        <v>694.4</v>
      </c>
      <c r="F57" s="6" t="s">
        <v>0</v>
      </c>
      <c r="G57" s="11">
        <f t="shared" si="3"/>
        <v>55.8</v>
      </c>
      <c r="H57" s="6" t="s">
        <v>0</v>
      </c>
      <c r="I57" s="11">
        <f t="shared" si="4"/>
        <v>62890.1</v>
      </c>
      <c r="J57" s="1" t="s">
        <v>3</v>
      </c>
      <c r="K57" s="40"/>
      <c r="M57" s="41"/>
      <c r="N57" s="41"/>
      <c r="Q57" s="39"/>
      <c r="S57" s="39"/>
    </row>
    <row r="58" spans="1:19" ht="30" customHeight="1" x14ac:dyDescent="0.2">
      <c r="A58" s="3" t="s">
        <v>266</v>
      </c>
      <c r="B58" s="49" t="s">
        <v>303</v>
      </c>
      <c r="C58" s="6" t="s">
        <v>77</v>
      </c>
      <c r="D58" s="6">
        <f t="shared" si="2"/>
        <v>4.3251999999999999E-2</v>
      </c>
      <c r="E58" s="6">
        <f t="shared" si="2"/>
        <v>1285.8</v>
      </c>
      <c r="F58" s="6" t="s">
        <v>0</v>
      </c>
      <c r="G58" s="11">
        <f t="shared" si="3"/>
        <v>55.6</v>
      </c>
      <c r="H58" s="6" t="s">
        <v>0</v>
      </c>
      <c r="I58" s="11">
        <f t="shared" si="4"/>
        <v>62690.3</v>
      </c>
      <c r="J58" s="1" t="s">
        <v>3</v>
      </c>
      <c r="K58" s="40"/>
      <c r="M58" s="41"/>
      <c r="N58" s="41"/>
      <c r="Q58" s="39"/>
      <c r="S58" s="39"/>
    </row>
    <row r="59" spans="1:19" ht="33.75" customHeight="1" x14ac:dyDescent="0.2">
      <c r="A59" s="5" t="s">
        <v>267</v>
      </c>
      <c r="B59" s="49" t="s">
        <v>304</v>
      </c>
      <c r="C59" s="6" t="s">
        <v>77</v>
      </c>
      <c r="D59" s="6">
        <f t="shared" si="2"/>
        <v>1.583E-3</v>
      </c>
      <c r="E59" s="6">
        <f t="shared" si="2"/>
        <v>10682.87</v>
      </c>
      <c r="F59" s="6" t="s">
        <v>0</v>
      </c>
      <c r="G59" s="11">
        <f t="shared" si="3"/>
        <v>16.899999999999999</v>
      </c>
      <c r="H59" s="6" t="s">
        <v>0</v>
      </c>
      <c r="I59" s="11">
        <f t="shared" si="4"/>
        <v>19058.2</v>
      </c>
      <c r="J59" s="1" t="s">
        <v>3</v>
      </c>
      <c r="K59" s="40"/>
      <c r="M59" s="41"/>
      <c r="N59" s="41"/>
      <c r="Q59" s="39"/>
      <c r="S59" s="39"/>
    </row>
    <row r="60" spans="1:19" ht="48.75" customHeight="1" x14ac:dyDescent="0.2">
      <c r="A60" s="5" t="s">
        <v>268</v>
      </c>
      <c r="B60" s="49" t="s">
        <v>305</v>
      </c>
      <c r="C60" s="6" t="s">
        <v>77</v>
      </c>
      <c r="D60" s="6">
        <f t="shared" si="2"/>
        <v>1.7746999999999999E-2</v>
      </c>
      <c r="E60" s="6">
        <f t="shared" si="2"/>
        <v>4535.91</v>
      </c>
      <c r="F60" s="6" t="s">
        <v>0</v>
      </c>
      <c r="G60" s="11">
        <f t="shared" si="3"/>
        <v>80.5</v>
      </c>
      <c r="H60" s="6" t="s">
        <v>0</v>
      </c>
      <c r="I60" s="11">
        <f t="shared" si="4"/>
        <v>90745.3</v>
      </c>
      <c r="J60" s="1" t="s">
        <v>3</v>
      </c>
      <c r="K60" s="40"/>
      <c r="M60" s="41"/>
      <c r="N60" s="41"/>
      <c r="Q60" s="39"/>
      <c r="S60" s="39"/>
    </row>
    <row r="61" spans="1:19" ht="21.75" customHeight="1" x14ac:dyDescent="0.2">
      <c r="A61" s="5" t="s">
        <v>269</v>
      </c>
      <c r="B61" s="49" t="s">
        <v>306</v>
      </c>
      <c r="C61" s="6" t="s">
        <v>77</v>
      </c>
      <c r="D61" s="6">
        <f t="shared" ref="D61:E76" si="5">D104</f>
        <v>2.212E-3</v>
      </c>
      <c r="E61" s="6">
        <f t="shared" si="5"/>
        <v>35414.400000000001</v>
      </c>
      <c r="F61" s="6" t="s">
        <v>0</v>
      </c>
      <c r="G61" s="11">
        <f t="shared" si="3"/>
        <v>78.3</v>
      </c>
      <c r="H61" s="6" t="s">
        <v>0</v>
      </c>
      <c r="I61" s="11">
        <f t="shared" si="4"/>
        <v>88288.1</v>
      </c>
      <c r="J61" s="1" t="s">
        <v>3</v>
      </c>
      <c r="K61" s="40"/>
      <c r="M61" s="41"/>
      <c r="N61" s="41"/>
      <c r="Q61" s="39"/>
      <c r="S61" s="39"/>
    </row>
    <row r="62" spans="1:19" ht="21" customHeight="1" x14ac:dyDescent="0.2">
      <c r="A62" s="5" t="s">
        <v>270</v>
      </c>
      <c r="B62" s="49" t="s">
        <v>307</v>
      </c>
      <c r="C62" s="6" t="s">
        <v>77</v>
      </c>
      <c r="D62" s="6">
        <f t="shared" si="5"/>
        <v>3.8899999999999998E-3</v>
      </c>
      <c r="E62" s="6">
        <f t="shared" si="5"/>
        <v>4927.6499999999996</v>
      </c>
      <c r="F62" s="6" t="s">
        <v>0</v>
      </c>
      <c r="G62" s="11">
        <f t="shared" si="3"/>
        <v>19.2</v>
      </c>
      <c r="H62" s="6" t="s">
        <v>0</v>
      </c>
      <c r="I62" s="11">
        <f t="shared" si="4"/>
        <v>21607.8</v>
      </c>
      <c r="J62" s="1" t="s">
        <v>3</v>
      </c>
      <c r="K62" s="40"/>
      <c r="M62" s="41"/>
      <c r="N62" s="41"/>
      <c r="Q62" s="39"/>
      <c r="S62" s="39"/>
    </row>
    <row r="63" spans="1:19" ht="26.25" customHeight="1" x14ac:dyDescent="0.2">
      <c r="A63" s="5" t="s">
        <v>271</v>
      </c>
      <c r="B63" s="49" t="s">
        <v>308</v>
      </c>
      <c r="C63" s="7" t="s">
        <v>279</v>
      </c>
      <c r="D63" s="6">
        <f t="shared" si="5"/>
        <v>5.7019999999999996E-3</v>
      </c>
      <c r="E63" s="6">
        <f t="shared" si="5"/>
        <v>1324.4</v>
      </c>
      <c r="F63" s="6" t="s">
        <v>0</v>
      </c>
      <c r="G63" s="11">
        <f t="shared" si="3"/>
        <v>7.6</v>
      </c>
      <c r="H63" s="6" t="s">
        <v>0</v>
      </c>
      <c r="I63" s="11">
        <f t="shared" si="4"/>
        <v>8513.2000000000007</v>
      </c>
      <c r="J63" s="1" t="s">
        <v>3</v>
      </c>
      <c r="Q63" s="39"/>
      <c r="S63" s="39"/>
    </row>
    <row r="64" spans="1:19" ht="30" customHeight="1" x14ac:dyDescent="0.2">
      <c r="A64" s="4" t="s">
        <v>259</v>
      </c>
      <c r="B64" s="50" t="s">
        <v>309</v>
      </c>
      <c r="C64" s="8" t="s">
        <v>75</v>
      </c>
      <c r="D64" s="6">
        <f t="shared" si="5"/>
        <v>0.26173600000000002</v>
      </c>
      <c r="E64" s="6">
        <f t="shared" si="5"/>
        <v>2661.1</v>
      </c>
      <c r="F64" s="6" t="s">
        <v>0</v>
      </c>
      <c r="G64" s="11">
        <f t="shared" si="3"/>
        <v>696.5</v>
      </c>
      <c r="H64" s="6" t="s">
        <v>0</v>
      </c>
      <c r="I64" s="11">
        <f t="shared" si="4"/>
        <v>785144.3</v>
      </c>
      <c r="J64" s="1" t="s">
        <v>3</v>
      </c>
      <c r="Q64" s="39"/>
      <c r="S64" s="39"/>
    </row>
    <row r="65" spans="1:19" ht="30" customHeight="1" x14ac:dyDescent="0.2">
      <c r="A65" s="3" t="s">
        <v>272</v>
      </c>
      <c r="B65" s="50" t="s">
        <v>311</v>
      </c>
      <c r="C65" s="8" t="s">
        <v>75</v>
      </c>
      <c r="D65" s="6">
        <f t="shared" si="5"/>
        <v>4.505E-2</v>
      </c>
      <c r="E65" s="6">
        <f t="shared" si="5"/>
        <v>3757.1</v>
      </c>
      <c r="F65" s="6" t="s">
        <v>0</v>
      </c>
      <c r="G65" s="11">
        <f t="shared" si="3"/>
        <v>169.3</v>
      </c>
      <c r="H65" s="6" t="s">
        <v>0</v>
      </c>
      <c r="I65" s="11">
        <f t="shared" si="4"/>
        <v>190796.79999999999</v>
      </c>
      <c r="J65" s="1" t="s">
        <v>3</v>
      </c>
      <c r="Q65" s="39"/>
      <c r="S65" s="39"/>
    </row>
    <row r="66" spans="1:19" ht="30" customHeight="1" x14ac:dyDescent="0.2">
      <c r="A66" s="3" t="s">
        <v>273</v>
      </c>
      <c r="B66" s="50" t="s">
        <v>312</v>
      </c>
      <c r="C66" s="8" t="s">
        <v>75</v>
      </c>
      <c r="D66" s="6">
        <f t="shared" si="5"/>
        <v>5.9799999999999999E-2</v>
      </c>
      <c r="E66" s="6">
        <f t="shared" si="5"/>
        <v>1418.5</v>
      </c>
      <c r="F66" s="6" t="s">
        <v>0</v>
      </c>
      <c r="G66" s="11">
        <f t="shared" si="3"/>
        <v>84.8</v>
      </c>
      <c r="H66" s="6" t="s">
        <v>0</v>
      </c>
      <c r="I66" s="11">
        <f t="shared" si="4"/>
        <v>95621.1</v>
      </c>
      <c r="J66" s="1" t="s">
        <v>3</v>
      </c>
      <c r="Q66" s="39"/>
      <c r="S66" s="39"/>
    </row>
    <row r="67" spans="1:19" ht="30" customHeight="1" x14ac:dyDescent="0.2">
      <c r="A67" s="3" t="s">
        <v>274</v>
      </c>
      <c r="B67" s="50" t="s">
        <v>313</v>
      </c>
      <c r="C67" s="8" t="s">
        <v>75</v>
      </c>
      <c r="D67" s="6">
        <f t="shared" si="5"/>
        <v>0.125224</v>
      </c>
      <c r="E67" s="6">
        <f t="shared" si="5"/>
        <v>3154.3</v>
      </c>
      <c r="F67" s="6" t="s">
        <v>0</v>
      </c>
      <c r="G67" s="11">
        <f t="shared" si="3"/>
        <v>395</v>
      </c>
      <c r="H67" s="6" t="s">
        <v>0</v>
      </c>
      <c r="I67" s="11">
        <f t="shared" si="4"/>
        <v>445261</v>
      </c>
      <c r="J67" s="1" t="s">
        <v>3</v>
      </c>
      <c r="Q67" s="39"/>
      <c r="S67" s="39"/>
    </row>
    <row r="68" spans="1:19" ht="22.5" customHeight="1" x14ac:dyDescent="0.2">
      <c r="A68" s="4" t="s">
        <v>278</v>
      </c>
      <c r="B68" s="50" t="s">
        <v>314</v>
      </c>
      <c r="C68" s="8" t="s">
        <v>75</v>
      </c>
      <c r="D68" s="6">
        <f t="shared" si="5"/>
        <v>2.2207000000000001E-2</v>
      </c>
      <c r="E68" s="6">
        <f t="shared" si="5"/>
        <v>1159.4000000000001</v>
      </c>
      <c r="F68" s="6" t="s">
        <v>0</v>
      </c>
      <c r="G68" s="11">
        <f t="shared" si="3"/>
        <v>25.8</v>
      </c>
      <c r="H68" s="6" t="s">
        <v>0</v>
      </c>
      <c r="I68" s="11">
        <f t="shared" si="4"/>
        <v>29023.3</v>
      </c>
      <c r="J68" s="1" t="s">
        <v>3</v>
      </c>
      <c r="Q68" s="39"/>
      <c r="S68" s="39"/>
    </row>
    <row r="69" spans="1:19" ht="57" customHeight="1" x14ac:dyDescent="0.2">
      <c r="A69" s="29" t="s">
        <v>242</v>
      </c>
      <c r="B69" s="50" t="s">
        <v>310</v>
      </c>
      <c r="C69" s="8" t="s">
        <v>39</v>
      </c>
      <c r="D69" s="6">
        <f t="shared" si="5"/>
        <v>6.7347000000000004E-2</v>
      </c>
      <c r="E69" s="6">
        <f t="shared" si="5"/>
        <v>33066.67</v>
      </c>
      <c r="F69" s="6" t="s">
        <v>0</v>
      </c>
      <c r="G69" s="11">
        <f t="shared" si="3"/>
        <v>2227</v>
      </c>
      <c r="H69" s="6" t="s">
        <v>0</v>
      </c>
      <c r="I69" s="11">
        <f t="shared" si="4"/>
        <v>2510355.2000000002</v>
      </c>
      <c r="J69" s="6" t="s">
        <v>3</v>
      </c>
      <c r="Q69" s="39"/>
      <c r="S69" s="39"/>
    </row>
    <row r="70" spans="1:19" ht="30" customHeight="1" x14ac:dyDescent="0.2">
      <c r="A70" s="2" t="s">
        <v>275</v>
      </c>
      <c r="B70" s="50" t="s">
        <v>315</v>
      </c>
      <c r="C70" s="8" t="s">
        <v>39</v>
      </c>
      <c r="D70" s="6">
        <f t="shared" si="5"/>
        <v>9.6050000000000007E-3</v>
      </c>
      <c r="E70" s="6">
        <f t="shared" si="5"/>
        <v>82515.63</v>
      </c>
      <c r="F70" s="6" t="s">
        <v>0</v>
      </c>
      <c r="G70" s="11">
        <f t="shared" si="3"/>
        <v>792.5</v>
      </c>
      <c r="H70" s="6" t="s">
        <v>0</v>
      </c>
      <c r="I70" s="11">
        <f t="shared" si="4"/>
        <v>893396.8</v>
      </c>
      <c r="J70" s="1" t="s">
        <v>3</v>
      </c>
      <c r="Q70" s="39"/>
      <c r="S70" s="39"/>
    </row>
    <row r="71" spans="1:19" ht="31.5" customHeight="1" x14ac:dyDescent="0.2">
      <c r="A71" s="2" t="s">
        <v>276</v>
      </c>
      <c r="B71" s="50" t="s">
        <v>316</v>
      </c>
      <c r="C71" s="8" t="s">
        <v>39</v>
      </c>
      <c r="D71" s="6">
        <f t="shared" si="5"/>
        <v>9.1E-4</v>
      </c>
      <c r="E71" s="6">
        <f t="shared" si="5"/>
        <v>109957.69</v>
      </c>
      <c r="F71" s="6" t="s">
        <v>0</v>
      </c>
      <c r="G71" s="11">
        <f t="shared" si="3"/>
        <v>100.1</v>
      </c>
      <c r="H71" s="6" t="s">
        <v>0</v>
      </c>
      <c r="I71" s="11">
        <f t="shared" si="4"/>
        <v>112816.6</v>
      </c>
      <c r="J71" s="1" t="s">
        <v>3</v>
      </c>
      <c r="Q71" s="39"/>
      <c r="S71" s="39"/>
    </row>
    <row r="72" spans="1:19" ht="31.5" customHeight="1" x14ac:dyDescent="0.2">
      <c r="A72" s="9" t="s">
        <v>277</v>
      </c>
      <c r="B72" s="50" t="s">
        <v>317</v>
      </c>
      <c r="C72" s="8" t="s">
        <v>39</v>
      </c>
      <c r="D72" s="6">
        <f t="shared" si="5"/>
        <v>6.9499999999999998E-4</v>
      </c>
      <c r="E72" s="6">
        <f t="shared" si="5"/>
        <v>113596</v>
      </c>
      <c r="F72" s="6" t="s">
        <v>0</v>
      </c>
      <c r="G72" s="11">
        <f t="shared" si="3"/>
        <v>78.900000000000006</v>
      </c>
      <c r="H72" s="6" t="s">
        <v>0</v>
      </c>
      <c r="I72" s="11">
        <f t="shared" si="4"/>
        <v>88945.7</v>
      </c>
      <c r="J72" s="1" t="s">
        <v>3</v>
      </c>
      <c r="Q72" s="39"/>
      <c r="S72" s="39"/>
    </row>
    <row r="73" spans="1:19" ht="63.75" customHeight="1" x14ac:dyDescent="0.2">
      <c r="A73" s="30" t="s">
        <v>243</v>
      </c>
      <c r="B73" s="50" t="s">
        <v>361</v>
      </c>
      <c r="C73" s="8" t="s">
        <v>39</v>
      </c>
      <c r="D73" s="6">
        <f t="shared" si="5"/>
        <v>0.17302100000000001</v>
      </c>
      <c r="E73" s="6">
        <f t="shared" si="5"/>
        <v>51453.1</v>
      </c>
      <c r="F73" s="6" t="s">
        <v>0</v>
      </c>
      <c r="G73" s="11">
        <f t="shared" si="3"/>
        <v>8902.5</v>
      </c>
      <c r="H73" s="6" t="s">
        <v>0</v>
      </c>
      <c r="I73" s="11">
        <f t="shared" si="4"/>
        <v>10035412.6</v>
      </c>
      <c r="J73" s="6" t="s">
        <v>3</v>
      </c>
      <c r="Q73" s="39"/>
      <c r="S73" s="39"/>
    </row>
    <row r="74" spans="1:19" ht="30" customHeight="1" x14ac:dyDescent="0.2">
      <c r="A74" s="2" t="s">
        <v>251</v>
      </c>
      <c r="B74" s="50" t="s">
        <v>362</v>
      </c>
      <c r="C74" s="8" t="s">
        <v>79</v>
      </c>
      <c r="D74" s="6">
        <f t="shared" si="5"/>
        <v>1.0265E-2</v>
      </c>
      <c r="E74" s="6">
        <f t="shared" si="5"/>
        <v>98258.3</v>
      </c>
      <c r="F74" s="6" t="s">
        <v>0</v>
      </c>
      <c r="G74" s="11">
        <f t="shared" si="3"/>
        <v>1008.6</v>
      </c>
      <c r="H74" s="6" t="s">
        <v>0</v>
      </c>
      <c r="I74" s="11">
        <f t="shared" si="4"/>
        <v>1136946.8</v>
      </c>
      <c r="J74" s="1" t="s">
        <v>3</v>
      </c>
      <c r="Q74" s="39"/>
      <c r="S74" s="39"/>
    </row>
    <row r="75" spans="1:19" ht="38.25" customHeight="1" x14ac:dyDescent="0.2">
      <c r="A75" s="2" t="s">
        <v>252</v>
      </c>
      <c r="B75" s="50" t="s">
        <v>363</v>
      </c>
      <c r="C75" s="8" t="s">
        <v>79</v>
      </c>
      <c r="D75" s="6">
        <f t="shared" si="5"/>
        <v>2.3270000000000001E-3</v>
      </c>
      <c r="E75" s="6">
        <f t="shared" si="5"/>
        <v>193720.9</v>
      </c>
      <c r="F75" s="6" t="s">
        <v>0</v>
      </c>
      <c r="G75" s="11">
        <f t="shared" si="3"/>
        <v>450.8</v>
      </c>
      <c r="H75" s="6" t="s">
        <v>0</v>
      </c>
      <c r="I75" s="11">
        <f t="shared" si="4"/>
        <v>508129.9</v>
      </c>
      <c r="J75" s="1" t="s">
        <v>3</v>
      </c>
      <c r="Q75" s="39"/>
      <c r="S75" s="39"/>
    </row>
    <row r="76" spans="1:19" ht="30" customHeight="1" x14ac:dyDescent="0.2">
      <c r="A76" s="2" t="s">
        <v>253</v>
      </c>
      <c r="B76" s="50" t="s">
        <v>364</v>
      </c>
      <c r="C76" s="8" t="s">
        <v>79</v>
      </c>
      <c r="D76" s="6">
        <f t="shared" si="5"/>
        <v>5.3200000000000003E-4</v>
      </c>
      <c r="E76" s="6">
        <f t="shared" si="5"/>
        <v>254744.6</v>
      </c>
      <c r="F76" s="6" t="s">
        <v>0</v>
      </c>
      <c r="G76" s="11">
        <f t="shared" si="3"/>
        <v>135.6</v>
      </c>
      <c r="H76" s="6" t="s">
        <v>0</v>
      </c>
      <c r="I76" s="11">
        <f t="shared" si="4"/>
        <v>152846.79999999999</v>
      </c>
      <c r="J76" s="1" t="s">
        <v>3</v>
      </c>
      <c r="Q76" s="39"/>
      <c r="S76" s="39"/>
    </row>
    <row r="77" spans="1:19" ht="30" customHeight="1" x14ac:dyDescent="0.2">
      <c r="A77" s="2" t="s">
        <v>244</v>
      </c>
      <c r="B77" s="50" t="s">
        <v>365</v>
      </c>
      <c r="C77" s="8" t="s">
        <v>79</v>
      </c>
      <c r="D77" s="6">
        <f t="shared" ref="D77:E83" si="6">D120</f>
        <v>8.8999999999999995E-5</v>
      </c>
      <c r="E77" s="6">
        <f t="shared" si="6"/>
        <v>306509.2</v>
      </c>
      <c r="F77" s="6" t="s">
        <v>0</v>
      </c>
      <c r="G77" s="11">
        <f t="shared" si="3"/>
        <v>27.2</v>
      </c>
      <c r="H77" s="6" t="s">
        <v>0</v>
      </c>
      <c r="I77" s="11">
        <f t="shared" si="4"/>
        <v>30650.9</v>
      </c>
      <c r="J77" s="1" t="s">
        <v>3</v>
      </c>
      <c r="Q77" s="39"/>
      <c r="S77" s="39"/>
    </row>
    <row r="78" spans="1:19" ht="30" customHeight="1" x14ac:dyDescent="0.2">
      <c r="A78" s="2" t="s">
        <v>254</v>
      </c>
      <c r="B78" s="50" t="s">
        <v>366</v>
      </c>
      <c r="C78" s="8" t="s">
        <v>79</v>
      </c>
      <c r="D78" s="6">
        <f t="shared" si="6"/>
        <v>4.7199999999999998E-4</v>
      </c>
      <c r="E78" s="6">
        <f t="shared" si="6"/>
        <v>199504.5</v>
      </c>
      <c r="F78" s="6" t="s">
        <v>0</v>
      </c>
      <c r="G78" s="11" t="e">
        <f t="shared" si="3"/>
        <v>#DIV/0!</v>
      </c>
      <c r="H78" s="6" t="s">
        <v>0</v>
      </c>
      <c r="I78" s="11">
        <f t="shared" si="4"/>
        <v>106136.4</v>
      </c>
      <c r="J78" s="1" t="s">
        <v>3</v>
      </c>
      <c r="Q78" s="39"/>
      <c r="S78" s="39"/>
    </row>
    <row r="79" spans="1:19" ht="30" customHeight="1" x14ac:dyDescent="0.2">
      <c r="A79" s="28" t="s">
        <v>80</v>
      </c>
      <c r="B79" s="50" t="s">
        <v>367</v>
      </c>
      <c r="C79" s="6" t="s">
        <v>3</v>
      </c>
      <c r="D79" s="6" t="str">
        <f t="shared" si="6"/>
        <v>X</v>
      </c>
      <c r="E79" s="6" t="str">
        <f t="shared" si="6"/>
        <v>X</v>
      </c>
      <c r="F79" s="6" t="s">
        <v>0</v>
      </c>
      <c r="G79" s="11" t="str">
        <f t="shared" si="3"/>
        <v>X</v>
      </c>
      <c r="H79" s="6" t="s">
        <v>0</v>
      </c>
      <c r="I79" s="11" t="str">
        <f t="shared" si="4"/>
        <v>X</v>
      </c>
      <c r="J79" s="6" t="s">
        <v>3</v>
      </c>
      <c r="Q79" s="39"/>
      <c r="S79" s="39"/>
    </row>
    <row r="80" spans="1:19" ht="30" customHeight="1" x14ac:dyDescent="0.2">
      <c r="A80" s="4" t="s">
        <v>255</v>
      </c>
      <c r="B80" s="50" t="s">
        <v>368</v>
      </c>
      <c r="C80" s="8" t="s">
        <v>81</v>
      </c>
      <c r="D80" s="6">
        <f t="shared" si="6"/>
        <v>3.9870000000000001E-3</v>
      </c>
      <c r="E80" s="6">
        <f t="shared" si="6"/>
        <v>25427.7</v>
      </c>
      <c r="F80" s="6" t="s">
        <v>0</v>
      </c>
      <c r="G80" s="11">
        <f t="shared" si="3"/>
        <v>101.4</v>
      </c>
      <c r="H80" s="6" t="s">
        <v>0</v>
      </c>
      <c r="I80" s="11">
        <f t="shared" si="4"/>
        <v>114272.1</v>
      </c>
      <c r="J80" s="1" t="s">
        <v>3</v>
      </c>
      <c r="Q80" s="39"/>
      <c r="S80" s="39"/>
    </row>
    <row r="81" spans="1:19" ht="40.5" customHeight="1" x14ac:dyDescent="0.2">
      <c r="A81" s="2" t="s">
        <v>256</v>
      </c>
      <c r="B81" s="50" t="s">
        <v>360</v>
      </c>
      <c r="C81" s="6" t="s">
        <v>39</v>
      </c>
      <c r="D81" s="6">
        <f t="shared" si="6"/>
        <v>1.9910000000000001E-3</v>
      </c>
      <c r="E81" s="6">
        <f t="shared" si="6"/>
        <v>28039.200000000001</v>
      </c>
      <c r="F81" s="6" t="s">
        <v>0</v>
      </c>
      <c r="G81" s="11">
        <f t="shared" si="3"/>
        <v>55.8</v>
      </c>
      <c r="H81" s="6" t="s">
        <v>0</v>
      </c>
      <c r="I81" s="11">
        <f t="shared" si="4"/>
        <v>62920</v>
      </c>
      <c r="J81" s="1" t="s">
        <v>3</v>
      </c>
      <c r="Q81" s="39"/>
      <c r="S81" s="39"/>
    </row>
    <row r="82" spans="1:19" ht="40.5" customHeight="1" x14ac:dyDescent="0.2">
      <c r="A82" s="2" t="s">
        <v>257</v>
      </c>
      <c r="B82" s="50" t="s">
        <v>359</v>
      </c>
      <c r="C82" s="8" t="s">
        <v>79</v>
      </c>
      <c r="D82" s="6">
        <f t="shared" si="6"/>
        <v>6.0540000000000004E-3</v>
      </c>
      <c r="E82" s="6">
        <f t="shared" si="6"/>
        <v>57952.08</v>
      </c>
      <c r="F82" s="6" t="s">
        <v>0</v>
      </c>
      <c r="G82" s="11">
        <f t="shared" si="3"/>
        <v>350.9</v>
      </c>
      <c r="H82" s="6" t="s">
        <v>0</v>
      </c>
      <c r="I82" s="11">
        <f t="shared" si="4"/>
        <v>395522.9</v>
      </c>
      <c r="J82" s="1" t="s">
        <v>3</v>
      </c>
      <c r="Q82" s="39"/>
      <c r="S82" s="39"/>
    </row>
    <row r="83" spans="1:19" ht="30" customHeight="1" x14ac:dyDescent="0.2">
      <c r="A83" s="28" t="s">
        <v>214</v>
      </c>
      <c r="B83" s="50" t="s">
        <v>339</v>
      </c>
      <c r="C83" s="6" t="s">
        <v>83</v>
      </c>
      <c r="D83" s="6" t="str">
        <f t="shared" si="6"/>
        <v>X</v>
      </c>
      <c r="E83" s="6" t="str">
        <f t="shared" si="6"/>
        <v>X</v>
      </c>
      <c r="F83" s="6" t="s">
        <v>0</v>
      </c>
      <c r="G83" s="11">
        <f t="shared" si="3"/>
        <v>167.7</v>
      </c>
      <c r="H83" s="6" t="s">
        <v>0</v>
      </c>
      <c r="I83" s="11">
        <f t="shared" si="4"/>
        <v>189037.1</v>
      </c>
      <c r="J83" s="1" t="s">
        <v>3</v>
      </c>
      <c r="Q83" s="39"/>
      <c r="S83" s="39"/>
    </row>
    <row r="84" spans="1:19" ht="49.5" customHeight="1" x14ac:dyDescent="0.2">
      <c r="A84" s="2" t="s">
        <v>240</v>
      </c>
      <c r="B84" s="50" t="s">
        <v>338</v>
      </c>
      <c r="C84" s="6"/>
      <c r="D84" s="6" t="s">
        <v>3</v>
      </c>
      <c r="E84" s="6" t="s">
        <v>3</v>
      </c>
      <c r="F84" s="6" t="s">
        <v>3</v>
      </c>
      <c r="G84" s="11">
        <f>G85+G88+G89+G91+G94+G95+G96+G97+G107+G111+G112+G116+G123+G124+G125+G126</f>
        <v>20993.599999999999</v>
      </c>
      <c r="H84" s="6" t="s">
        <v>3</v>
      </c>
      <c r="I84" s="11">
        <f>I85+I88+I89+I91+I94+I95+I96+I97+I107+I111+I112+I116+I123+I124+I125+I126</f>
        <v>23665211</v>
      </c>
      <c r="J84" s="13"/>
      <c r="K84" s="45" t="s">
        <v>239</v>
      </c>
      <c r="L84" s="47">
        <v>1127261</v>
      </c>
      <c r="M84" s="34"/>
      <c r="Q84" s="39"/>
      <c r="S84" s="39"/>
    </row>
    <row r="85" spans="1:19" ht="33" customHeight="1" x14ac:dyDescent="0.2">
      <c r="A85" s="27" t="s">
        <v>84</v>
      </c>
      <c r="B85" s="50" t="s">
        <v>328</v>
      </c>
      <c r="C85" s="6" t="s">
        <v>27</v>
      </c>
      <c r="D85" s="6">
        <v>0.28000000000000003</v>
      </c>
      <c r="E85" s="10">
        <v>4446.22</v>
      </c>
      <c r="F85" s="6" t="s">
        <v>0</v>
      </c>
      <c r="G85" s="10">
        <f>I85/$L$84*1000</f>
        <v>1244.94</v>
      </c>
      <c r="H85" s="6" t="s">
        <v>0</v>
      </c>
      <c r="I85" s="11">
        <v>1403374.8</v>
      </c>
      <c r="J85" s="1" t="s">
        <v>3</v>
      </c>
      <c r="Q85" s="39"/>
      <c r="S85" s="39"/>
    </row>
    <row r="86" spans="1:19" ht="34.5" customHeight="1" x14ac:dyDescent="0.2">
      <c r="A86" s="2" t="s">
        <v>73</v>
      </c>
      <c r="B86" s="50" t="s">
        <v>340</v>
      </c>
      <c r="C86" s="6" t="s">
        <v>3</v>
      </c>
      <c r="D86" s="6" t="s">
        <v>3</v>
      </c>
      <c r="E86" s="10" t="s">
        <v>3</v>
      </c>
      <c r="F86" s="6" t="s">
        <v>3</v>
      </c>
      <c r="G86" s="10" t="s">
        <v>3</v>
      </c>
      <c r="H86" s="6" t="s">
        <v>3</v>
      </c>
      <c r="I86" s="10" t="s">
        <v>3</v>
      </c>
      <c r="J86" s="6" t="s">
        <v>3</v>
      </c>
      <c r="Q86" s="39"/>
      <c r="S86" s="39"/>
    </row>
    <row r="87" spans="1:19" ht="30" customHeight="1" x14ac:dyDescent="0.2">
      <c r="A87" s="28" t="s">
        <v>74</v>
      </c>
      <c r="B87" s="50" t="s">
        <v>329</v>
      </c>
      <c r="C87" s="6" t="s">
        <v>3</v>
      </c>
      <c r="D87" s="6" t="s">
        <v>3</v>
      </c>
      <c r="E87" s="10" t="s">
        <v>3</v>
      </c>
      <c r="F87" s="6" t="s">
        <v>3</v>
      </c>
      <c r="G87" s="10" t="s">
        <v>3</v>
      </c>
      <c r="H87" s="6" t="s">
        <v>3</v>
      </c>
      <c r="I87" s="10" t="s">
        <v>3</v>
      </c>
      <c r="J87" s="6" t="s">
        <v>3</v>
      </c>
      <c r="Q87" s="39"/>
      <c r="S87" s="39"/>
    </row>
    <row r="88" spans="1:19" ht="33.75" customHeight="1" x14ac:dyDescent="0.2">
      <c r="A88" s="2" t="s">
        <v>245</v>
      </c>
      <c r="B88" s="50" t="s">
        <v>330</v>
      </c>
      <c r="C88" s="8" t="s">
        <v>75</v>
      </c>
      <c r="D88" s="12">
        <v>0.266791</v>
      </c>
      <c r="E88" s="10">
        <v>2620.5</v>
      </c>
      <c r="F88" s="6" t="s">
        <v>0</v>
      </c>
      <c r="G88" s="10">
        <f>I88/$L$84*1000</f>
        <v>699.13</v>
      </c>
      <c r="H88" s="6" t="s">
        <v>0</v>
      </c>
      <c r="I88" s="11">
        <v>788097</v>
      </c>
      <c r="J88" s="1" t="s">
        <v>3</v>
      </c>
      <c r="Q88" s="39"/>
      <c r="S88" s="39"/>
    </row>
    <row r="89" spans="1:19" ht="30" customHeight="1" x14ac:dyDescent="0.2">
      <c r="A89" s="2" t="s">
        <v>246</v>
      </c>
      <c r="B89" s="50" t="s">
        <v>331</v>
      </c>
      <c r="C89" s="8" t="s">
        <v>75</v>
      </c>
      <c r="D89" s="12">
        <v>0.43239300000000003</v>
      </c>
      <c r="E89" s="10">
        <v>3202.7</v>
      </c>
      <c r="F89" s="6" t="s">
        <v>0</v>
      </c>
      <c r="G89" s="10">
        <f t="shared" ref="G89:G110" si="7">I89/$L$84*1000</f>
        <v>1384.83</v>
      </c>
      <c r="H89" s="6" t="s">
        <v>0</v>
      </c>
      <c r="I89" s="11">
        <v>1561060</v>
      </c>
      <c r="J89" s="1" t="s">
        <v>3</v>
      </c>
      <c r="Q89" s="39"/>
      <c r="S89" s="39"/>
    </row>
    <row r="90" spans="1:19" ht="30" customHeight="1" x14ac:dyDescent="0.2">
      <c r="A90" s="3" t="s">
        <v>258</v>
      </c>
      <c r="B90" s="50" t="s">
        <v>341</v>
      </c>
      <c r="C90" s="8" t="s">
        <v>75</v>
      </c>
      <c r="D90" s="6">
        <v>5.8729999999999997E-3</v>
      </c>
      <c r="E90" s="10">
        <v>1384.8</v>
      </c>
      <c r="F90" s="6" t="s">
        <v>0</v>
      </c>
      <c r="G90" s="10">
        <f t="shared" si="7"/>
        <v>8.1300000000000008</v>
      </c>
      <c r="H90" s="6" t="s">
        <v>0</v>
      </c>
      <c r="I90" s="11">
        <v>9167.4</v>
      </c>
      <c r="J90" s="1" t="s">
        <v>3</v>
      </c>
      <c r="Q90" s="39"/>
      <c r="S90" s="39"/>
    </row>
    <row r="91" spans="1:19" ht="30" customHeight="1" x14ac:dyDescent="0.2">
      <c r="A91" s="2" t="s">
        <v>247</v>
      </c>
      <c r="B91" s="50" t="s">
        <v>332</v>
      </c>
      <c r="C91" s="8" t="s">
        <v>75</v>
      </c>
      <c r="D91" s="6">
        <v>0.12743699999999999</v>
      </c>
      <c r="E91" s="10">
        <v>1842.72</v>
      </c>
      <c r="F91" s="6" t="s">
        <v>0</v>
      </c>
      <c r="G91" s="10">
        <f>I91/$L$84*1000</f>
        <v>234.81</v>
      </c>
      <c r="H91" s="6" t="s">
        <v>0</v>
      </c>
      <c r="I91" s="11">
        <v>264686.90000000002</v>
      </c>
      <c r="J91" s="1" t="s">
        <v>3</v>
      </c>
      <c r="Q91" s="39"/>
      <c r="S91" s="39"/>
    </row>
    <row r="92" spans="1:19" ht="30" customHeight="1" x14ac:dyDescent="0.2">
      <c r="A92" s="3" t="s">
        <v>260</v>
      </c>
      <c r="B92" s="50" t="s">
        <v>333</v>
      </c>
      <c r="C92" s="8" t="s">
        <v>75</v>
      </c>
      <c r="D92" s="6">
        <v>6.5270999999999996E-2</v>
      </c>
      <c r="E92" s="10">
        <v>2920.1</v>
      </c>
      <c r="F92" s="6" t="s">
        <v>0</v>
      </c>
      <c r="G92" s="10">
        <f t="shared" si="7"/>
        <v>190.6</v>
      </c>
      <c r="H92" s="6" t="s">
        <v>0</v>
      </c>
      <c r="I92" s="11">
        <v>214855.1</v>
      </c>
      <c r="J92" s="1" t="s">
        <v>3</v>
      </c>
      <c r="Q92" s="39"/>
      <c r="S92" s="39"/>
    </row>
    <row r="93" spans="1:19" ht="30" customHeight="1" x14ac:dyDescent="0.2">
      <c r="A93" s="3" t="s">
        <v>261</v>
      </c>
      <c r="B93" s="50" t="s">
        <v>342</v>
      </c>
      <c r="C93" s="8" t="s">
        <v>75</v>
      </c>
      <c r="D93" s="6">
        <v>6.2165999999999999E-2</v>
      </c>
      <c r="E93" s="10">
        <v>711.1</v>
      </c>
      <c r="F93" s="6" t="s">
        <v>0</v>
      </c>
      <c r="G93" s="10">
        <f t="shared" si="7"/>
        <v>44.21</v>
      </c>
      <c r="H93" s="6" t="s">
        <v>0</v>
      </c>
      <c r="I93" s="11">
        <v>49831.8</v>
      </c>
      <c r="J93" s="1" t="s">
        <v>3</v>
      </c>
      <c r="Q93" s="39"/>
      <c r="S93" s="39"/>
    </row>
    <row r="94" spans="1:19" ht="30" customHeight="1" x14ac:dyDescent="0.2">
      <c r="A94" s="4" t="s">
        <v>248</v>
      </c>
      <c r="B94" s="50" t="s">
        <v>335</v>
      </c>
      <c r="C94" s="6" t="s">
        <v>76</v>
      </c>
      <c r="D94" s="12">
        <v>2.6785049999999999</v>
      </c>
      <c r="E94" s="10">
        <v>455.13</v>
      </c>
      <c r="F94" s="6" t="s">
        <v>0</v>
      </c>
      <c r="G94" s="10">
        <f t="shared" si="7"/>
        <v>1219.07</v>
      </c>
      <c r="H94" s="6" t="s">
        <v>0</v>
      </c>
      <c r="I94" s="11">
        <v>1374213</v>
      </c>
      <c r="J94" s="1" t="s">
        <v>3</v>
      </c>
      <c r="Q94" s="39"/>
      <c r="S94" s="39"/>
    </row>
    <row r="95" spans="1:19" ht="30" customHeight="1" x14ac:dyDescent="0.2">
      <c r="A95" s="4" t="s">
        <v>250</v>
      </c>
      <c r="B95" s="50" t="s">
        <v>343</v>
      </c>
      <c r="C95" s="6" t="s">
        <v>33</v>
      </c>
      <c r="D95" s="6">
        <v>0.54</v>
      </c>
      <c r="E95" s="10">
        <v>983.6</v>
      </c>
      <c r="F95" s="6" t="s">
        <v>0</v>
      </c>
      <c r="G95" s="10">
        <f t="shared" si="7"/>
        <v>531.14</v>
      </c>
      <c r="H95" s="6" t="s">
        <v>0</v>
      </c>
      <c r="I95" s="11">
        <v>598738</v>
      </c>
      <c r="J95" s="1" t="s">
        <v>3</v>
      </c>
      <c r="Q95" s="39"/>
      <c r="S95" s="39"/>
    </row>
    <row r="96" spans="1:19" ht="48" customHeight="1" x14ac:dyDescent="0.2">
      <c r="A96" s="2" t="s">
        <v>249</v>
      </c>
      <c r="B96" s="50" t="s">
        <v>344</v>
      </c>
      <c r="C96" s="6" t="s">
        <v>36</v>
      </c>
      <c r="D96" s="12">
        <v>1.143086</v>
      </c>
      <c r="E96" s="10">
        <v>2246.54</v>
      </c>
      <c r="F96" s="6" t="s">
        <v>0</v>
      </c>
      <c r="G96" s="10">
        <f>I96/$L$84*1000</f>
        <v>2567.98</v>
      </c>
      <c r="H96" s="6" t="s">
        <v>0</v>
      </c>
      <c r="I96" s="11">
        <v>2894788</v>
      </c>
      <c r="J96" s="1" t="s">
        <v>3</v>
      </c>
      <c r="Q96" s="39"/>
      <c r="S96" s="39"/>
    </row>
    <row r="97" spans="1:19" ht="48" customHeight="1" x14ac:dyDescent="0.2">
      <c r="A97" s="5" t="s">
        <v>262</v>
      </c>
      <c r="B97" s="50" t="s">
        <v>345</v>
      </c>
      <c r="C97" s="6" t="s">
        <v>77</v>
      </c>
      <c r="D97" s="31">
        <f>D98+D99+D100+D101+D102+D103+D104+D105+D106</f>
        <v>0.24401600000000001</v>
      </c>
      <c r="E97" s="32">
        <v>2222.4</v>
      </c>
      <c r="F97" s="6" t="s">
        <v>0</v>
      </c>
      <c r="G97" s="10">
        <f>I97/$L$84*1000</f>
        <v>584.22</v>
      </c>
      <c r="H97" s="6" t="s">
        <v>0</v>
      </c>
      <c r="I97" s="33">
        <f>I98+I99+I100+I101+I102+I103+I104+I105+I106</f>
        <v>658565.80000000005</v>
      </c>
      <c r="J97" s="1" t="s">
        <v>3</v>
      </c>
      <c r="K97" s="40"/>
      <c r="M97" s="41"/>
      <c r="N97" s="41"/>
      <c r="Q97" s="39"/>
      <c r="S97" s="39"/>
    </row>
    <row r="98" spans="1:19" ht="30" customHeight="1" x14ac:dyDescent="0.2">
      <c r="A98" s="3" t="s">
        <v>263</v>
      </c>
      <c r="B98" s="50" t="s">
        <v>346</v>
      </c>
      <c r="C98" s="6" t="s">
        <v>77</v>
      </c>
      <c r="D98" s="12">
        <v>6.0443999999999998E-2</v>
      </c>
      <c r="E98" s="10">
        <v>2661.93</v>
      </c>
      <c r="F98" s="6" t="s">
        <v>0</v>
      </c>
      <c r="G98" s="10">
        <f t="shared" si="7"/>
        <v>160.9</v>
      </c>
      <c r="H98" s="6" t="s">
        <v>0</v>
      </c>
      <c r="I98" s="11">
        <v>181373.2</v>
      </c>
      <c r="J98" s="1" t="s">
        <v>3</v>
      </c>
      <c r="K98" s="40"/>
      <c r="M98" s="41"/>
      <c r="N98" s="41"/>
      <c r="Q98" s="39"/>
      <c r="S98" s="39"/>
    </row>
    <row r="99" spans="1:19" ht="30" customHeight="1" x14ac:dyDescent="0.2">
      <c r="A99" s="3" t="s">
        <v>264</v>
      </c>
      <c r="B99" s="50" t="s">
        <v>347</v>
      </c>
      <c r="C99" s="6" t="s">
        <v>77</v>
      </c>
      <c r="D99" s="6">
        <v>2.8843000000000001E-2</v>
      </c>
      <c r="E99" s="10">
        <v>3795.28</v>
      </c>
      <c r="F99" s="6" t="s">
        <v>0</v>
      </c>
      <c r="G99" s="10">
        <f t="shared" si="7"/>
        <v>109.47</v>
      </c>
      <c r="H99" s="6" t="s">
        <v>0</v>
      </c>
      <c r="I99" s="11">
        <v>123399.6</v>
      </c>
      <c r="J99" s="1" t="s">
        <v>3</v>
      </c>
      <c r="K99" s="40"/>
      <c r="M99" s="41"/>
      <c r="N99" s="41"/>
      <c r="Q99" s="39"/>
      <c r="S99" s="39"/>
    </row>
    <row r="100" spans="1:19" ht="32.25" customHeight="1" x14ac:dyDescent="0.2">
      <c r="A100" s="5" t="s">
        <v>265</v>
      </c>
      <c r="B100" s="50" t="s">
        <v>348</v>
      </c>
      <c r="C100" s="6" t="s">
        <v>77</v>
      </c>
      <c r="D100" s="12">
        <v>8.0342999999999998E-2</v>
      </c>
      <c r="E100" s="10">
        <v>694.4</v>
      </c>
      <c r="F100" s="6" t="s">
        <v>0</v>
      </c>
      <c r="G100" s="10">
        <f t="shared" si="7"/>
        <v>55.79</v>
      </c>
      <c r="H100" s="6" t="s">
        <v>0</v>
      </c>
      <c r="I100" s="11">
        <f t="shared" ref="I100" si="8">D100*E100*$L$84/1000</f>
        <v>62890.1</v>
      </c>
      <c r="J100" s="1" t="s">
        <v>3</v>
      </c>
      <c r="K100" s="40"/>
      <c r="M100" s="41"/>
      <c r="N100" s="41"/>
      <c r="Q100" s="39"/>
      <c r="S100" s="39"/>
    </row>
    <row r="101" spans="1:19" ht="30" customHeight="1" x14ac:dyDescent="0.2">
      <c r="A101" s="3" t="s">
        <v>266</v>
      </c>
      <c r="B101" s="50" t="s">
        <v>349</v>
      </c>
      <c r="C101" s="6" t="s">
        <v>77</v>
      </c>
      <c r="D101" s="6">
        <v>4.3251999999999999E-2</v>
      </c>
      <c r="E101" s="10">
        <v>1285.8</v>
      </c>
      <c r="F101" s="6" t="s">
        <v>0</v>
      </c>
      <c r="G101" s="10">
        <f t="shared" si="7"/>
        <v>55.61</v>
      </c>
      <c r="H101" s="6" t="s">
        <v>0</v>
      </c>
      <c r="I101" s="11">
        <v>62690.3</v>
      </c>
      <c r="J101" s="1" t="s">
        <v>3</v>
      </c>
      <c r="K101" s="40"/>
      <c r="M101" s="41"/>
      <c r="N101" s="41"/>
      <c r="Q101" s="39"/>
      <c r="S101" s="39"/>
    </row>
    <row r="102" spans="1:19" ht="33.75" customHeight="1" x14ac:dyDescent="0.2">
      <c r="A102" s="5" t="s">
        <v>267</v>
      </c>
      <c r="B102" s="50" t="s">
        <v>350</v>
      </c>
      <c r="C102" s="6" t="s">
        <v>77</v>
      </c>
      <c r="D102" s="12">
        <v>1.583E-3</v>
      </c>
      <c r="E102" s="10">
        <v>10682.87</v>
      </c>
      <c r="F102" s="6" t="s">
        <v>0</v>
      </c>
      <c r="G102" s="10">
        <f t="shared" si="7"/>
        <v>16.91</v>
      </c>
      <c r="H102" s="6" t="s">
        <v>0</v>
      </c>
      <c r="I102" s="11">
        <v>19058.2</v>
      </c>
      <c r="J102" s="1" t="s">
        <v>3</v>
      </c>
      <c r="K102" s="40"/>
      <c r="M102" s="41"/>
      <c r="N102" s="41"/>
      <c r="Q102" s="39"/>
      <c r="S102" s="39"/>
    </row>
    <row r="103" spans="1:19" ht="48.75" customHeight="1" x14ac:dyDescent="0.2">
      <c r="A103" s="5" t="s">
        <v>268</v>
      </c>
      <c r="B103" s="50" t="s">
        <v>351</v>
      </c>
      <c r="C103" s="6" t="s">
        <v>77</v>
      </c>
      <c r="D103" s="6">
        <v>1.7746999999999999E-2</v>
      </c>
      <c r="E103" s="10">
        <v>4535.91</v>
      </c>
      <c r="F103" s="6" t="s">
        <v>0</v>
      </c>
      <c r="G103" s="10">
        <f t="shared" si="7"/>
        <v>80.5</v>
      </c>
      <c r="H103" s="6" t="s">
        <v>0</v>
      </c>
      <c r="I103" s="11">
        <v>90745.3</v>
      </c>
      <c r="J103" s="1" t="s">
        <v>3</v>
      </c>
      <c r="K103" s="40"/>
      <c r="M103" s="41"/>
      <c r="N103" s="41"/>
      <c r="Q103" s="39"/>
      <c r="S103" s="39"/>
    </row>
    <row r="104" spans="1:19" ht="21.75" customHeight="1" x14ac:dyDescent="0.2">
      <c r="A104" s="5" t="s">
        <v>269</v>
      </c>
      <c r="B104" s="50" t="s">
        <v>352</v>
      </c>
      <c r="C104" s="6" t="s">
        <v>77</v>
      </c>
      <c r="D104" s="12">
        <v>2.212E-3</v>
      </c>
      <c r="E104" s="10">
        <v>35414.400000000001</v>
      </c>
      <c r="F104" s="6" t="s">
        <v>0</v>
      </c>
      <c r="G104" s="10">
        <f>I104/$L$84*1000</f>
        <v>78.319999999999993</v>
      </c>
      <c r="H104" s="6" t="s">
        <v>0</v>
      </c>
      <c r="I104" s="11">
        <v>88288.1</v>
      </c>
      <c r="J104" s="1" t="s">
        <v>3</v>
      </c>
      <c r="K104" s="40"/>
      <c r="M104" s="41"/>
      <c r="N104" s="41"/>
      <c r="Q104" s="39"/>
      <c r="S104" s="39"/>
    </row>
    <row r="105" spans="1:19" ht="21" customHeight="1" x14ac:dyDescent="0.2">
      <c r="A105" s="5" t="s">
        <v>270</v>
      </c>
      <c r="B105" s="50" t="s">
        <v>353</v>
      </c>
      <c r="C105" s="6" t="s">
        <v>77</v>
      </c>
      <c r="D105" s="12">
        <v>3.8899999999999998E-3</v>
      </c>
      <c r="E105" s="10">
        <v>4927.6499999999996</v>
      </c>
      <c r="F105" s="6" t="s">
        <v>0</v>
      </c>
      <c r="G105" s="10">
        <f t="shared" si="7"/>
        <v>19.170000000000002</v>
      </c>
      <c r="H105" s="6" t="s">
        <v>0</v>
      </c>
      <c r="I105" s="11">
        <v>21607.8</v>
      </c>
      <c r="J105" s="1" t="s">
        <v>3</v>
      </c>
      <c r="K105" s="40"/>
      <c r="M105" s="41"/>
      <c r="N105" s="41"/>
      <c r="Q105" s="39"/>
      <c r="S105" s="39"/>
    </row>
    <row r="106" spans="1:19" ht="26.25" customHeight="1" x14ac:dyDescent="0.2">
      <c r="A106" s="5" t="s">
        <v>271</v>
      </c>
      <c r="B106" s="50" t="s">
        <v>354</v>
      </c>
      <c r="C106" s="7" t="s">
        <v>279</v>
      </c>
      <c r="D106" s="12">
        <v>5.7019999999999996E-3</v>
      </c>
      <c r="E106" s="10">
        <v>1324.4</v>
      </c>
      <c r="F106" s="6" t="s">
        <v>0</v>
      </c>
      <c r="G106" s="10">
        <f t="shared" si="7"/>
        <v>7.55</v>
      </c>
      <c r="H106" s="6" t="s">
        <v>0</v>
      </c>
      <c r="I106" s="11">
        <f>8513.2</f>
        <v>8513.2000000000007</v>
      </c>
      <c r="J106" s="1" t="s">
        <v>3</v>
      </c>
      <c r="Q106" s="39"/>
      <c r="S106" s="39"/>
    </row>
    <row r="107" spans="1:19" ht="30" customHeight="1" x14ac:dyDescent="0.2">
      <c r="A107" s="4" t="s">
        <v>259</v>
      </c>
      <c r="B107" s="50" t="s">
        <v>355</v>
      </c>
      <c r="C107" s="8" t="s">
        <v>75</v>
      </c>
      <c r="D107" s="6">
        <v>0.26173600000000002</v>
      </c>
      <c r="E107" s="10">
        <v>2661.1</v>
      </c>
      <c r="F107" s="6" t="s">
        <v>0</v>
      </c>
      <c r="G107" s="10">
        <f t="shared" si="7"/>
        <v>696.51</v>
      </c>
      <c r="H107" s="6" t="s">
        <v>0</v>
      </c>
      <c r="I107" s="11">
        <v>785144.3</v>
      </c>
      <c r="J107" s="1" t="s">
        <v>3</v>
      </c>
      <c r="Q107" s="39"/>
      <c r="S107" s="39"/>
    </row>
    <row r="108" spans="1:19" ht="30" customHeight="1" x14ac:dyDescent="0.2">
      <c r="A108" s="3" t="s">
        <v>272</v>
      </c>
      <c r="B108" s="50" t="s">
        <v>356</v>
      </c>
      <c r="C108" s="8" t="s">
        <v>75</v>
      </c>
      <c r="D108" s="12">
        <v>4.505E-2</v>
      </c>
      <c r="E108" s="10">
        <v>3757.1</v>
      </c>
      <c r="F108" s="6" t="s">
        <v>0</v>
      </c>
      <c r="G108" s="10">
        <f t="shared" si="7"/>
        <v>169.26</v>
      </c>
      <c r="H108" s="6" t="s">
        <v>0</v>
      </c>
      <c r="I108" s="11">
        <v>190796.79999999999</v>
      </c>
      <c r="J108" s="1" t="s">
        <v>3</v>
      </c>
      <c r="Q108" s="39"/>
      <c r="S108" s="39"/>
    </row>
    <row r="109" spans="1:19" ht="30" customHeight="1" x14ac:dyDescent="0.2">
      <c r="A109" s="3" t="s">
        <v>273</v>
      </c>
      <c r="B109" s="50" t="s">
        <v>357</v>
      </c>
      <c r="C109" s="8" t="s">
        <v>75</v>
      </c>
      <c r="D109" s="12">
        <v>5.9799999999999999E-2</v>
      </c>
      <c r="E109" s="10">
        <v>1418.5</v>
      </c>
      <c r="F109" s="6" t="s">
        <v>0</v>
      </c>
      <c r="G109" s="10">
        <f t="shared" si="7"/>
        <v>84.83</v>
      </c>
      <c r="H109" s="6" t="s">
        <v>0</v>
      </c>
      <c r="I109" s="11">
        <v>95621.1</v>
      </c>
      <c r="J109" s="1" t="s">
        <v>3</v>
      </c>
      <c r="Q109" s="39"/>
      <c r="S109" s="39"/>
    </row>
    <row r="110" spans="1:19" ht="30" customHeight="1" x14ac:dyDescent="0.2">
      <c r="A110" s="3" t="s">
        <v>274</v>
      </c>
      <c r="B110" s="50" t="s">
        <v>358</v>
      </c>
      <c r="C110" s="8" t="s">
        <v>75</v>
      </c>
      <c r="D110" s="12">
        <v>0.125224</v>
      </c>
      <c r="E110" s="10">
        <v>3154.3</v>
      </c>
      <c r="F110" s="6" t="s">
        <v>0</v>
      </c>
      <c r="G110" s="10">
        <f t="shared" si="7"/>
        <v>394.99</v>
      </c>
      <c r="H110" s="6" t="s">
        <v>0</v>
      </c>
      <c r="I110" s="11">
        <v>445261</v>
      </c>
      <c r="J110" s="1" t="s">
        <v>3</v>
      </c>
      <c r="Q110" s="39"/>
      <c r="S110" s="39"/>
    </row>
    <row r="111" spans="1:19" ht="22.5" customHeight="1" x14ac:dyDescent="0.2">
      <c r="A111" s="4" t="s">
        <v>278</v>
      </c>
      <c r="B111" s="50" t="s">
        <v>334</v>
      </c>
      <c r="C111" s="8" t="s">
        <v>75</v>
      </c>
      <c r="D111" s="12">
        <v>2.2207000000000001E-2</v>
      </c>
      <c r="E111" s="10">
        <v>1159.4000000000001</v>
      </c>
      <c r="F111" s="6" t="s">
        <v>0</v>
      </c>
      <c r="G111" s="10">
        <f>I111/$L$84*1000</f>
        <v>25.75</v>
      </c>
      <c r="H111" s="6" t="s">
        <v>0</v>
      </c>
      <c r="I111" s="11">
        <v>29023.3</v>
      </c>
      <c r="J111" s="1" t="s">
        <v>3</v>
      </c>
      <c r="Q111" s="39"/>
      <c r="S111" s="39"/>
    </row>
    <row r="112" spans="1:19" ht="57" customHeight="1" x14ac:dyDescent="0.2">
      <c r="A112" s="29" t="s">
        <v>242</v>
      </c>
      <c r="B112" s="50" t="s">
        <v>320</v>
      </c>
      <c r="C112" s="8" t="s">
        <v>39</v>
      </c>
      <c r="D112" s="6">
        <v>6.7347000000000004E-2</v>
      </c>
      <c r="E112" s="10">
        <v>33066.67</v>
      </c>
      <c r="F112" s="6" t="s">
        <v>0</v>
      </c>
      <c r="G112" s="10">
        <f>I112/$L$84*1000+0.01</f>
        <v>2226.96</v>
      </c>
      <c r="H112" s="6" t="s">
        <v>0</v>
      </c>
      <c r="I112" s="11">
        <v>2510355.2000000002</v>
      </c>
      <c r="J112" s="6" t="s">
        <v>3</v>
      </c>
      <c r="Q112" s="39"/>
      <c r="S112" s="39"/>
    </row>
    <row r="113" spans="1:19" ht="30" customHeight="1" x14ac:dyDescent="0.2">
      <c r="A113" s="2" t="s">
        <v>275</v>
      </c>
      <c r="B113" s="50" t="s">
        <v>321</v>
      </c>
      <c r="C113" s="8" t="s">
        <v>39</v>
      </c>
      <c r="D113" s="6">
        <v>9.6050000000000007E-3</v>
      </c>
      <c r="E113" s="10">
        <v>82515.63</v>
      </c>
      <c r="F113" s="6" t="s">
        <v>0</v>
      </c>
      <c r="G113" s="10">
        <f>I113/$L$84*1000-0.02</f>
        <v>792.52</v>
      </c>
      <c r="H113" s="6" t="s">
        <v>0</v>
      </c>
      <c r="I113" s="11">
        <v>893396.8</v>
      </c>
      <c r="J113" s="1" t="s">
        <v>3</v>
      </c>
      <c r="Q113" s="39"/>
      <c r="S113" s="39"/>
    </row>
    <row r="114" spans="1:19" ht="31.5" customHeight="1" x14ac:dyDescent="0.2">
      <c r="A114" s="2" t="s">
        <v>276</v>
      </c>
      <c r="B114" s="50" t="s">
        <v>322</v>
      </c>
      <c r="C114" s="8" t="s">
        <v>39</v>
      </c>
      <c r="D114" s="12">
        <v>9.1E-4</v>
      </c>
      <c r="E114" s="10">
        <v>109957.69</v>
      </c>
      <c r="F114" s="6" t="s">
        <v>0</v>
      </c>
      <c r="G114" s="10">
        <f>I114/$L$84*1000+0.02</f>
        <v>100.1</v>
      </c>
      <c r="H114" s="6" t="s">
        <v>0</v>
      </c>
      <c r="I114" s="11">
        <v>112816.6</v>
      </c>
      <c r="J114" s="1" t="s">
        <v>3</v>
      </c>
      <c r="Q114" s="39"/>
      <c r="S114" s="39"/>
    </row>
    <row r="115" spans="1:19" ht="31.5" customHeight="1" x14ac:dyDescent="0.2">
      <c r="A115" s="9" t="s">
        <v>277</v>
      </c>
      <c r="B115" s="50" t="s">
        <v>323</v>
      </c>
      <c r="C115" s="8" t="s">
        <v>39</v>
      </c>
      <c r="D115" s="12">
        <v>6.9499999999999998E-4</v>
      </c>
      <c r="E115" s="10">
        <v>113596</v>
      </c>
      <c r="F115" s="6" t="s">
        <v>0</v>
      </c>
      <c r="G115" s="10">
        <v>78.900000000000006</v>
      </c>
      <c r="H115" s="6" t="s">
        <v>0</v>
      </c>
      <c r="I115" s="11">
        <v>88945.7</v>
      </c>
      <c r="J115" s="1" t="s">
        <v>3</v>
      </c>
      <c r="Q115" s="39"/>
      <c r="S115" s="39"/>
    </row>
    <row r="116" spans="1:19" ht="63.75" customHeight="1" x14ac:dyDescent="0.2">
      <c r="A116" s="30" t="s">
        <v>243</v>
      </c>
      <c r="B116" s="50" t="s">
        <v>318</v>
      </c>
      <c r="C116" s="8" t="s">
        <v>39</v>
      </c>
      <c r="D116" s="6">
        <v>0.17302100000000001</v>
      </c>
      <c r="E116" s="10">
        <v>51453.1</v>
      </c>
      <c r="F116" s="6" t="s">
        <v>3</v>
      </c>
      <c r="G116" s="10">
        <f t="shared" ref="G116:G120" si="9">I116/$L$84*1000</f>
        <v>8902.4699999999993</v>
      </c>
      <c r="H116" s="6" t="s">
        <v>3</v>
      </c>
      <c r="I116" s="11">
        <v>10035412.6</v>
      </c>
      <c r="J116" s="6" t="s">
        <v>3</v>
      </c>
      <c r="Q116" s="39"/>
      <c r="S116" s="39"/>
    </row>
    <row r="117" spans="1:19" ht="30" customHeight="1" x14ac:dyDescent="0.2">
      <c r="A117" s="2" t="s">
        <v>251</v>
      </c>
      <c r="B117" s="50" t="s">
        <v>324</v>
      </c>
      <c r="C117" s="8" t="s">
        <v>79</v>
      </c>
      <c r="D117" s="12">
        <v>1.0265E-2</v>
      </c>
      <c r="E117" s="10">
        <v>98258.3</v>
      </c>
      <c r="F117" s="6" t="s">
        <v>0</v>
      </c>
      <c r="G117" s="10">
        <f>I117/$L$84*1000-0.03</f>
        <v>1008.56</v>
      </c>
      <c r="H117" s="6" t="s">
        <v>0</v>
      </c>
      <c r="I117" s="11">
        <v>1136946.8</v>
      </c>
      <c r="J117" s="1" t="s">
        <v>3</v>
      </c>
      <c r="Q117" s="39"/>
      <c r="S117" s="39"/>
    </row>
    <row r="118" spans="1:19" ht="38.25" customHeight="1" x14ac:dyDescent="0.2">
      <c r="A118" s="2" t="s">
        <v>280</v>
      </c>
      <c r="B118" s="50" t="s">
        <v>325</v>
      </c>
      <c r="C118" s="8" t="s">
        <v>79</v>
      </c>
      <c r="D118" s="12">
        <v>2.3270000000000001E-3</v>
      </c>
      <c r="E118" s="10">
        <v>193720.9</v>
      </c>
      <c r="F118" s="6" t="s">
        <v>0</v>
      </c>
      <c r="G118" s="10">
        <v>450.77</v>
      </c>
      <c r="H118" s="6" t="s">
        <v>0</v>
      </c>
      <c r="I118" s="11">
        <v>508129.9</v>
      </c>
      <c r="J118" s="1" t="s">
        <v>3</v>
      </c>
      <c r="Q118" s="39"/>
      <c r="S118" s="39"/>
    </row>
    <row r="119" spans="1:19" ht="30" customHeight="1" x14ac:dyDescent="0.2">
      <c r="A119" s="2" t="s">
        <v>281</v>
      </c>
      <c r="B119" s="50" t="s">
        <v>326</v>
      </c>
      <c r="C119" s="8" t="s">
        <v>79</v>
      </c>
      <c r="D119" s="12">
        <v>5.3200000000000003E-4</v>
      </c>
      <c r="E119" s="10">
        <v>254744.6</v>
      </c>
      <c r="F119" s="6" t="s">
        <v>0</v>
      </c>
      <c r="G119" s="10">
        <v>135.59</v>
      </c>
      <c r="H119" s="6" t="s">
        <v>0</v>
      </c>
      <c r="I119" s="11">
        <v>152846.79999999999</v>
      </c>
      <c r="J119" s="1" t="s">
        <v>3</v>
      </c>
      <c r="Q119" s="39"/>
      <c r="S119" s="39"/>
    </row>
    <row r="120" spans="1:19" ht="30" customHeight="1" x14ac:dyDescent="0.2">
      <c r="A120" s="2" t="s">
        <v>244</v>
      </c>
      <c r="B120" s="50" t="s">
        <v>319</v>
      </c>
      <c r="C120" s="8" t="s">
        <v>79</v>
      </c>
      <c r="D120" s="12">
        <v>8.8999999999999995E-5</v>
      </c>
      <c r="E120" s="10">
        <v>306509.2</v>
      </c>
      <c r="F120" s="6" t="s">
        <v>3</v>
      </c>
      <c r="G120" s="10">
        <f t="shared" si="9"/>
        <v>27.19</v>
      </c>
      <c r="H120" s="6" t="s">
        <v>3</v>
      </c>
      <c r="I120" s="11">
        <v>30650.9</v>
      </c>
      <c r="J120" s="1" t="s">
        <v>3</v>
      </c>
      <c r="Q120" s="39"/>
      <c r="S120" s="39"/>
    </row>
    <row r="121" spans="1:19" ht="30" customHeight="1" x14ac:dyDescent="0.2">
      <c r="A121" s="2" t="s">
        <v>282</v>
      </c>
      <c r="B121" s="50" t="s">
        <v>327</v>
      </c>
      <c r="C121" s="8" t="s">
        <v>79</v>
      </c>
      <c r="D121" s="12">
        <v>4.7199999999999998E-4</v>
      </c>
      <c r="E121" s="10">
        <v>199504.5</v>
      </c>
      <c r="F121" s="6" t="s">
        <v>0</v>
      </c>
      <c r="G121" s="10" t="e">
        <f>I121/$L$80*1000</f>
        <v>#DIV/0!</v>
      </c>
      <c r="H121" s="6" t="s">
        <v>0</v>
      </c>
      <c r="I121" s="11">
        <v>106136.4</v>
      </c>
      <c r="J121" s="1" t="s">
        <v>3</v>
      </c>
      <c r="Q121" s="39"/>
      <c r="S121" s="39"/>
    </row>
    <row r="122" spans="1:19" ht="30" customHeight="1" x14ac:dyDescent="0.2">
      <c r="A122" s="28" t="s">
        <v>80</v>
      </c>
      <c r="B122" s="22">
        <v>45</v>
      </c>
      <c r="C122" s="6" t="s">
        <v>3</v>
      </c>
      <c r="D122" s="6" t="s">
        <v>3</v>
      </c>
      <c r="E122" s="10" t="s">
        <v>3</v>
      </c>
      <c r="F122" s="6" t="s">
        <v>3</v>
      </c>
      <c r="G122" s="10" t="s">
        <v>3</v>
      </c>
      <c r="H122" s="6" t="s">
        <v>3</v>
      </c>
      <c r="I122" s="10" t="s">
        <v>3</v>
      </c>
      <c r="J122" s="6" t="s">
        <v>3</v>
      </c>
      <c r="Q122" s="39"/>
      <c r="S122" s="39"/>
    </row>
    <row r="123" spans="1:19" ht="30" customHeight="1" x14ac:dyDescent="0.2">
      <c r="A123" s="4" t="s">
        <v>255</v>
      </c>
      <c r="B123" s="22">
        <v>46</v>
      </c>
      <c r="C123" s="8" t="s">
        <v>81</v>
      </c>
      <c r="D123" s="6">
        <v>3.9870000000000001E-3</v>
      </c>
      <c r="E123" s="10">
        <v>25427.7</v>
      </c>
      <c r="F123" s="6" t="s">
        <v>0</v>
      </c>
      <c r="G123" s="10">
        <f>I123/$L$84*1000</f>
        <v>101.37</v>
      </c>
      <c r="H123" s="6" t="s">
        <v>0</v>
      </c>
      <c r="I123" s="11">
        <v>114272.1</v>
      </c>
      <c r="J123" s="1" t="s">
        <v>3</v>
      </c>
      <c r="Q123" s="39"/>
      <c r="S123" s="39"/>
    </row>
    <row r="124" spans="1:19" ht="40.5" customHeight="1" x14ac:dyDescent="0.2">
      <c r="A124" s="2" t="s">
        <v>256</v>
      </c>
      <c r="B124" s="22">
        <v>47</v>
      </c>
      <c r="C124" s="6" t="s">
        <v>39</v>
      </c>
      <c r="D124" s="6">
        <v>1.9910000000000001E-3</v>
      </c>
      <c r="E124" s="10">
        <v>28039.200000000001</v>
      </c>
      <c r="F124" s="6" t="s">
        <v>0</v>
      </c>
      <c r="G124" s="10">
        <f t="shared" ref="G124:G125" si="10">I124/$L$84*1000</f>
        <v>55.82</v>
      </c>
      <c r="H124" s="6" t="s">
        <v>0</v>
      </c>
      <c r="I124" s="11">
        <v>62920</v>
      </c>
      <c r="J124" s="1" t="s">
        <v>3</v>
      </c>
      <c r="Q124" s="39"/>
      <c r="S124" s="39"/>
    </row>
    <row r="125" spans="1:19" ht="40.5" customHeight="1" x14ac:dyDescent="0.2">
      <c r="A125" s="2" t="s">
        <v>257</v>
      </c>
      <c r="B125" s="22">
        <v>48</v>
      </c>
      <c r="C125" s="8" t="s">
        <v>79</v>
      </c>
      <c r="D125" s="6">
        <v>6.0540000000000004E-3</v>
      </c>
      <c r="E125" s="10">
        <v>57952.08</v>
      </c>
      <c r="F125" s="6" t="s">
        <v>0</v>
      </c>
      <c r="G125" s="10">
        <f t="shared" si="10"/>
        <v>350.87</v>
      </c>
      <c r="H125" s="6" t="s">
        <v>0</v>
      </c>
      <c r="I125" s="11">
        <v>395522.9</v>
      </c>
      <c r="J125" s="1" t="s">
        <v>3</v>
      </c>
      <c r="Q125" s="39"/>
      <c r="S125" s="39"/>
    </row>
    <row r="126" spans="1:19" ht="30" customHeight="1" x14ac:dyDescent="0.2">
      <c r="A126" s="28" t="s">
        <v>214</v>
      </c>
      <c r="B126" s="22">
        <v>49</v>
      </c>
      <c r="C126" s="6" t="s">
        <v>83</v>
      </c>
      <c r="D126" s="6" t="s">
        <v>3</v>
      </c>
      <c r="E126" s="6" t="s">
        <v>3</v>
      </c>
      <c r="F126" s="6" t="s">
        <v>3</v>
      </c>
      <c r="G126" s="10">
        <f>I126/$L$84*1000</f>
        <v>167.7</v>
      </c>
      <c r="H126" s="6" t="s">
        <v>0</v>
      </c>
      <c r="I126" s="11">
        <v>189037.1</v>
      </c>
      <c r="J126" s="1" t="s">
        <v>3</v>
      </c>
      <c r="Q126" s="39"/>
      <c r="S126" s="39"/>
    </row>
    <row r="127" spans="1:19" ht="35.25" customHeight="1" x14ac:dyDescent="0.2">
      <c r="A127" s="2" t="s">
        <v>110</v>
      </c>
      <c r="B127" s="22" t="s">
        <v>111</v>
      </c>
      <c r="C127" s="1" t="s">
        <v>83</v>
      </c>
      <c r="D127" s="1" t="s">
        <v>3</v>
      </c>
      <c r="E127" s="1" t="s">
        <v>3</v>
      </c>
      <c r="F127" s="1" t="s">
        <v>3</v>
      </c>
      <c r="G127" s="13">
        <f>I127/$M$204*1000</f>
        <v>0</v>
      </c>
      <c r="H127" s="1" t="s">
        <v>3</v>
      </c>
      <c r="I127" s="10"/>
      <c r="J127" s="1"/>
    </row>
    <row r="128" spans="1:19" ht="30" customHeight="1" x14ac:dyDescent="0.2">
      <c r="A128" s="2" t="s">
        <v>84</v>
      </c>
      <c r="B128" s="22" t="s">
        <v>112</v>
      </c>
      <c r="C128" s="1" t="s">
        <v>27</v>
      </c>
      <c r="D128" s="1"/>
      <c r="E128" s="1"/>
      <c r="F128" s="1" t="s">
        <v>3</v>
      </c>
      <c r="G128" s="13">
        <f>I128/$M$204*1000</f>
        <v>0</v>
      </c>
      <c r="H128" s="1" t="s">
        <v>3</v>
      </c>
      <c r="I128" s="10"/>
      <c r="J128" s="1" t="s">
        <v>3</v>
      </c>
    </row>
    <row r="129" spans="1:10" ht="33.75" customHeight="1" x14ac:dyDescent="0.2">
      <c r="A129" s="2" t="s">
        <v>73</v>
      </c>
      <c r="B129" s="22" t="s">
        <v>113</v>
      </c>
      <c r="C129" s="1" t="s">
        <v>83</v>
      </c>
      <c r="D129" s="1" t="s">
        <v>3</v>
      </c>
      <c r="E129" s="1" t="s">
        <v>3</v>
      </c>
      <c r="F129" s="1" t="s">
        <v>3</v>
      </c>
      <c r="G129" s="13" t="s">
        <v>3</v>
      </c>
      <c r="H129" s="1" t="s">
        <v>3</v>
      </c>
      <c r="I129" s="10" t="s">
        <v>3</v>
      </c>
      <c r="J129" s="1" t="s">
        <v>3</v>
      </c>
    </row>
    <row r="130" spans="1:10" ht="30" customHeight="1" x14ac:dyDescent="0.2">
      <c r="A130" s="4" t="s">
        <v>74</v>
      </c>
      <c r="B130" s="22" t="s">
        <v>114</v>
      </c>
      <c r="C130" s="1" t="s">
        <v>3</v>
      </c>
      <c r="D130" s="1" t="s">
        <v>3</v>
      </c>
      <c r="E130" s="1" t="s">
        <v>3</v>
      </c>
      <c r="F130" s="1" t="s">
        <v>3</v>
      </c>
      <c r="G130" s="13" t="s">
        <v>3</v>
      </c>
      <c r="H130" s="1" t="s">
        <v>3</v>
      </c>
      <c r="I130" s="10" t="s">
        <v>3</v>
      </c>
      <c r="J130" s="1" t="s">
        <v>3</v>
      </c>
    </row>
    <row r="131" spans="1:10" ht="33.75" customHeight="1" x14ac:dyDescent="0.2">
      <c r="A131" s="2" t="s">
        <v>115</v>
      </c>
      <c r="B131" s="22" t="s">
        <v>116</v>
      </c>
      <c r="C131" s="14" t="s">
        <v>219</v>
      </c>
      <c r="D131" s="1"/>
      <c r="E131" s="1"/>
      <c r="F131" s="1" t="s">
        <v>3</v>
      </c>
      <c r="G131" s="13">
        <f t="shared" ref="G131:G151" si="11">I131/$M$204*1000</f>
        <v>0</v>
      </c>
      <c r="H131" s="1" t="s">
        <v>3</v>
      </c>
      <c r="I131" s="10"/>
      <c r="J131" s="1" t="s">
        <v>3</v>
      </c>
    </row>
    <row r="132" spans="1:10" ht="33.75" customHeight="1" x14ac:dyDescent="0.2">
      <c r="A132" s="2" t="s">
        <v>85</v>
      </c>
      <c r="B132" s="22" t="s">
        <v>117</v>
      </c>
      <c r="C132" s="14" t="s">
        <v>75</v>
      </c>
      <c r="D132" s="1"/>
      <c r="E132" s="1"/>
      <c r="F132" s="1" t="s">
        <v>3</v>
      </c>
      <c r="G132" s="13">
        <f t="shared" si="11"/>
        <v>0</v>
      </c>
      <c r="H132" s="1" t="s">
        <v>3</v>
      </c>
      <c r="I132" s="10"/>
      <c r="J132" s="1" t="s">
        <v>3</v>
      </c>
    </row>
    <row r="133" spans="1:10" ht="30" customHeight="1" x14ac:dyDescent="0.2">
      <c r="A133" s="2" t="s">
        <v>86</v>
      </c>
      <c r="B133" s="22" t="s">
        <v>118</v>
      </c>
      <c r="C133" s="14" t="s">
        <v>75</v>
      </c>
      <c r="D133" s="1"/>
      <c r="E133" s="1"/>
      <c r="F133" s="1" t="s">
        <v>3</v>
      </c>
      <c r="G133" s="13">
        <f t="shared" si="11"/>
        <v>0</v>
      </c>
      <c r="H133" s="1" t="s">
        <v>3</v>
      </c>
      <c r="I133" s="10"/>
      <c r="J133" s="1" t="s">
        <v>3</v>
      </c>
    </row>
    <row r="134" spans="1:10" ht="30" customHeight="1" x14ac:dyDescent="0.2">
      <c r="A134" s="4" t="s">
        <v>87</v>
      </c>
      <c r="B134" s="22" t="s">
        <v>119</v>
      </c>
      <c r="C134" s="14" t="s">
        <v>75</v>
      </c>
      <c r="D134" s="1"/>
      <c r="E134" s="1"/>
      <c r="F134" s="1" t="s">
        <v>3</v>
      </c>
      <c r="G134" s="13">
        <f t="shared" si="11"/>
        <v>0</v>
      </c>
      <c r="H134" s="1" t="s">
        <v>3</v>
      </c>
      <c r="I134" s="10"/>
      <c r="J134" s="1" t="s">
        <v>3</v>
      </c>
    </row>
    <row r="135" spans="1:10" ht="30" customHeight="1" x14ac:dyDescent="0.2">
      <c r="A135" s="4" t="s">
        <v>88</v>
      </c>
      <c r="B135" s="22" t="s">
        <v>120</v>
      </c>
      <c r="C135" s="1" t="s">
        <v>76</v>
      </c>
      <c r="D135" s="1"/>
      <c r="E135" s="1"/>
      <c r="F135" s="1" t="s">
        <v>3</v>
      </c>
      <c r="G135" s="13">
        <f t="shared" si="11"/>
        <v>0</v>
      </c>
      <c r="H135" s="1" t="s">
        <v>3</v>
      </c>
      <c r="I135" s="10"/>
      <c r="J135" s="1" t="s">
        <v>3</v>
      </c>
    </row>
    <row r="136" spans="1:10" ht="30" customHeight="1" x14ac:dyDescent="0.2">
      <c r="A136" s="4" t="s">
        <v>89</v>
      </c>
      <c r="B136" s="22" t="s">
        <v>121</v>
      </c>
      <c r="C136" s="1" t="s">
        <v>33</v>
      </c>
      <c r="D136" s="1"/>
      <c r="E136" s="1"/>
      <c r="F136" s="1" t="s">
        <v>3</v>
      </c>
      <c r="G136" s="13">
        <f t="shared" si="11"/>
        <v>0</v>
      </c>
      <c r="H136" s="1" t="s">
        <v>3</v>
      </c>
      <c r="I136" s="10"/>
      <c r="J136" s="1" t="s">
        <v>3</v>
      </c>
    </row>
    <row r="137" spans="1:10" ht="47.25" customHeight="1" x14ac:dyDescent="0.2">
      <c r="A137" s="2" t="s">
        <v>90</v>
      </c>
      <c r="B137" s="22" t="s">
        <v>122</v>
      </c>
      <c r="C137" s="1" t="s">
        <v>36</v>
      </c>
      <c r="D137" s="1"/>
      <c r="E137" s="1"/>
      <c r="F137" s="1" t="s">
        <v>3</v>
      </c>
      <c r="G137" s="13">
        <f t="shared" si="11"/>
        <v>0</v>
      </c>
      <c r="H137" s="1" t="s">
        <v>3</v>
      </c>
      <c r="I137" s="10"/>
      <c r="J137" s="1" t="s">
        <v>3</v>
      </c>
    </row>
    <row r="138" spans="1:10" ht="30" customHeight="1" x14ac:dyDescent="0.2">
      <c r="A138" s="4" t="s">
        <v>91</v>
      </c>
      <c r="B138" s="22" t="s">
        <v>123</v>
      </c>
      <c r="C138" s="1" t="s">
        <v>77</v>
      </c>
      <c r="D138" s="1"/>
      <c r="E138" s="1"/>
      <c r="F138" s="1" t="s">
        <v>3</v>
      </c>
      <c r="G138" s="13">
        <f t="shared" si="11"/>
        <v>0</v>
      </c>
      <c r="H138" s="1" t="s">
        <v>3</v>
      </c>
      <c r="I138" s="10"/>
      <c r="J138" s="1" t="s">
        <v>3</v>
      </c>
    </row>
    <row r="139" spans="1:10" ht="30" customHeight="1" x14ac:dyDescent="0.2">
      <c r="A139" s="4" t="s">
        <v>92</v>
      </c>
      <c r="B139" s="22" t="s">
        <v>124</v>
      </c>
      <c r="C139" s="1" t="s">
        <v>77</v>
      </c>
      <c r="D139" s="1"/>
      <c r="E139" s="1"/>
      <c r="F139" s="1" t="s">
        <v>3</v>
      </c>
      <c r="G139" s="13">
        <f t="shared" si="11"/>
        <v>0</v>
      </c>
      <c r="H139" s="1" t="s">
        <v>3</v>
      </c>
      <c r="I139" s="10"/>
      <c r="J139" s="1" t="s">
        <v>3</v>
      </c>
    </row>
    <row r="140" spans="1:10" ht="34.5" customHeight="1" x14ac:dyDescent="0.2">
      <c r="A140" s="2" t="s">
        <v>93</v>
      </c>
      <c r="B140" s="22" t="s">
        <v>125</v>
      </c>
      <c r="C140" s="1" t="s">
        <v>77</v>
      </c>
      <c r="D140" s="1"/>
      <c r="E140" s="1"/>
      <c r="F140" s="1" t="s">
        <v>3</v>
      </c>
      <c r="G140" s="13">
        <f t="shared" si="11"/>
        <v>0</v>
      </c>
      <c r="H140" s="1" t="s">
        <v>3</v>
      </c>
      <c r="I140" s="10"/>
      <c r="J140" s="1" t="s">
        <v>3</v>
      </c>
    </row>
    <row r="141" spans="1:10" ht="30" customHeight="1" x14ac:dyDescent="0.2">
      <c r="A141" s="4" t="s">
        <v>94</v>
      </c>
      <c r="B141" s="22" t="s">
        <v>126</v>
      </c>
      <c r="C141" s="1" t="s">
        <v>77</v>
      </c>
      <c r="D141" s="1"/>
      <c r="E141" s="1"/>
      <c r="F141" s="1" t="s">
        <v>3</v>
      </c>
      <c r="G141" s="13">
        <f t="shared" si="11"/>
        <v>0</v>
      </c>
      <c r="H141" s="1" t="s">
        <v>3</v>
      </c>
      <c r="I141" s="10"/>
      <c r="J141" s="1" t="s">
        <v>3</v>
      </c>
    </row>
    <row r="142" spans="1:10" ht="37.5" customHeight="1" x14ac:dyDescent="0.2">
      <c r="A142" s="2" t="s">
        <v>95</v>
      </c>
      <c r="B142" s="22" t="s">
        <v>127</v>
      </c>
      <c r="C142" s="1" t="s">
        <v>77</v>
      </c>
      <c r="D142" s="1"/>
      <c r="E142" s="1"/>
      <c r="F142" s="1" t="s">
        <v>3</v>
      </c>
      <c r="G142" s="13">
        <f t="shared" si="11"/>
        <v>0</v>
      </c>
      <c r="H142" s="1" t="s">
        <v>3</v>
      </c>
      <c r="I142" s="10"/>
      <c r="J142" s="1" t="s">
        <v>3</v>
      </c>
    </row>
    <row r="143" spans="1:10" ht="51.75" customHeight="1" x14ac:dyDescent="0.2">
      <c r="A143" s="2" t="s">
        <v>96</v>
      </c>
      <c r="B143" s="22" t="s">
        <v>128</v>
      </c>
      <c r="C143" s="1" t="s">
        <v>77</v>
      </c>
      <c r="D143" s="1"/>
      <c r="E143" s="1"/>
      <c r="F143" s="1" t="s">
        <v>3</v>
      </c>
      <c r="G143" s="13">
        <f t="shared" si="11"/>
        <v>0</v>
      </c>
      <c r="H143" s="1" t="s">
        <v>3</v>
      </c>
      <c r="I143" s="10"/>
      <c r="J143" s="1" t="s">
        <v>3</v>
      </c>
    </row>
    <row r="144" spans="1:10" ht="33.75" customHeight="1" x14ac:dyDescent="0.2">
      <c r="A144" s="2" t="s">
        <v>97</v>
      </c>
      <c r="B144" s="22" t="s">
        <v>129</v>
      </c>
      <c r="C144" s="1" t="s">
        <v>77</v>
      </c>
      <c r="D144" s="1"/>
      <c r="E144" s="1"/>
      <c r="F144" s="1" t="s">
        <v>3</v>
      </c>
      <c r="G144" s="13">
        <f t="shared" si="11"/>
        <v>0</v>
      </c>
      <c r="H144" s="1" t="s">
        <v>3</v>
      </c>
      <c r="I144" s="10"/>
      <c r="J144" s="1" t="s">
        <v>3</v>
      </c>
    </row>
    <row r="145" spans="1:10" ht="30" customHeight="1" x14ac:dyDescent="0.2">
      <c r="A145" s="4" t="s">
        <v>98</v>
      </c>
      <c r="B145" s="22" t="s">
        <v>130</v>
      </c>
      <c r="C145" s="14" t="s">
        <v>75</v>
      </c>
      <c r="D145" s="1"/>
      <c r="E145" s="1"/>
      <c r="F145" s="1" t="s">
        <v>3</v>
      </c>
      <c r="G145" s="13">
        <f t="shared" si="11"/>
        <v>0</v>
      </c>
      <c r="H145" s="1" t="s">
        <v>3</v>
      </c>
      <c r="I145" s="10"/>
      <c r="J145" s="1" t="s">
        <v>3</v>
      </c>
    </row>
    <row r="146" spans="1:10" ht="38.25" customHeight="1" x14ac:dyDescent="0.2">
      <c r="A146" s="2" t="s">
        <v>131</v>
      </c>
      <c r="B146" s="22" t="s">
        <v>132</v>
      </c>
      <c r="C146" s="14" t="s">
        <v>133</v>
      </c>
      <c r="D146" s="1"/>
      <c r="E146" s="1"/>
      <c r="F146" s="1" t="s">
        <v>3</v>
      </c>
      <c r="G146" s="13">
        <f t="shared" si="11"/>
        <v>0</v>
      </c>
      <c r="H146" s="1" t="s">
        <v>3</v>
      </c>
      <c r="I146" s="10"/>
      <c r="J146" s="1" t="s">
        <v>3</v>
      </c>
    </row>
    <row r="147" spans="1:10" ht="30" customHeight="1" x14ac:dyDescent="0.2">
      <c r="A147" s="2" t="s">
        <v>99</v>
      </c>
      <c r="B147" s="22" t="s">
        <v>134</v>
      </c>
      <c r="C147" s="14" t="s">
        <v>39</v>
      </c>
      <c r="D147" s="1"/>
      <c r="E147" s="1"/>
      <c r="F147" s="1" t="s">
        <v>3</v>
      </c>
      <c r="G147" s="13">
        <f t="shared" si="11"/>
        <v>0</v>
      </c>
      <c r="H147" s="1" t="s">
        <v>3</v>
      </c>
      <c r="I147" s="10"/>
      <c r="J147" s="1" t="s">
        <v>3</v>
      </c>
    </row>
    <row r="148" spans="1:10" ht="33.75" customHeight="1" x14ac:dyDescent="0.2">
      <c r="A148" s="2" t="s">
        <v>100</v>
      </c>
      <c r="B148" s="22" t="s">
        <v>135</v>
      </c>
      <c r="C148" s="1" t="s">
        <v>78</v>
      </c>
      <c r="D148" s="1"/>
      <c r="E148" s="1"/>
      <c r="F148" s="1" t="s">
        <v>3</v>
      </c>
      <c r="G148" s="13">
        <f t="shared" si="11"/>
        <v>0</v>
      </c>
      <c r="H148" s="1" t="s">
        <v>3</v>
      </c>
      <c r="I148" s="10"/>
      <c r="J148" s="1" t="s">
        <v>3</v>
      </c>
    </row>
    <row r="149" spans="1:10" ht="51" customHeight="1" x14ac:dyDescent="0.2">
      <c r="A149" s="2" t="s">
        <v>101</v>
      </c>
      <c r="B149" s="22" t="s">
        <v>136</v>
      </c>
      <c r="C149" s="14" t="s">
        <v>39</v>
      </c>
      <c r="D149" s="1"/>
      <c r="E149" s="1"/>
      <c r="F149" s="1" t="s">
        <v>3</v>
      </c>
      <c r="G149" s="13">
        <f t="shared" si="11"/>
        <v>0</v>
      </c>
      <c r="H149" s="1" t="s">
        <v>3</v>
      </c>
      <c r="I149" s="10"/>
      <c r="J149" s="1" t="s">
        <v>3</v>
      </c>
    </row>
    <row r="150" spans="1:10" ht="30" customHeight="1" x14ac:dyDescent="0.2">
      <c r="A150" s="2" t="s">
        <v>137</v>
      </c>
      <c r="B150" s="22" t="s">
        <v>138</v>
      </c>
      <c r="C150" s="14" t="s">
        <v>39</v>
      </c>
      <c r="D150" s="1"/>
      <c r="E150" s="1"/>
      <c r="F150" s="1" t="s">
        <v>3</v>
      </c>
      <c r="G150" s="13">
        <f t="shared" si="11"/>
        <v>0</v>
      </c>
      <c r="H150" s="1" t="s">
        <v>3</v>
      </c>
      <c r="I150" s="10"/>
      <c r="J150" s="1" t="s">
        <v>3</v>
      </c>
    </row>
    <row r="151" spans="1:10" ht="35.25" customHeight="1" x14ac:dyDescent="0.2">
      <c r="A151" s="2" t="s">
        <v>139</v>
      </c>
      <c r="B151" s="22" t="s">
        <v>140</v>
      </c>
      <c r="C151" s="1" t="s">
        <v>78</v>
      </c>
      <c r="D151" s="1"/>
      <c r="E151" s="1"/>
      <c r="F151" s="1" t="s">
        <v>3</v>
      </c>
      <c r="G151" s="13">
        <f t="shared" si="11"/>
        <v>0</v>
      </c>
      <c r="H151" s="1" t="s">
        <v>3</v>
      </c>
      <c r="I151" s="10"/>
      <c r="J151" s="1" t="s">
        <v>3</v>
      </c>
    </row>
    <row r="152" spans="1:10" ht="36.75" customHeight="1" x14ac:dyDescent="0.2">
      <c r="A152" s="2" t="s">
        <v>141</v>
      </c>
      <c r="B152" s="22" t="s">
        <v>142</v>
      </c>
      <c r="C152" s="1" t="s">
        <v>3</v>
      </c>
      <c r="D152" s="1" t="s">
        <v>3</v>
      </c>
      <c r="E152" s="1" t="s">
        <v>3</v>
      </c>
      <c r="F152" s="1" t="s">
        <v>3</v>
      </c>
      <c r="G152" s="13" t="s">
        <v>3</v>
      </c>
      <c r="H152" s="1" t="s">
        <v>3</v>
      </c>
      <c r="I152" s="10" t="s">
        <v>3</v>
      </c>
      <c r="J152" s="1" t="s">
        <v>3</v>
      </c>
    </row>
    <row r="153" spans="1:10" ht="31.5" customHeight="1" x14ac:dyDescent="0.2">
      <c r="A153" s="2" t="s">
        <v>143</v>
      </c>
      <c r="B153" s="22" t="s">
        <v>144</v>
      </c>
      <c r="C153" s="14" t="s">
        <v>39</v>
      </c>
      <c r="D153" s="1"/>
      <c r="E153" s="1"/>
      <c r="F153" s="1" t="s">
        <v>3</v>
      </c>
      <c r="G153" s="13">
        <f t="shared" ref="G153:G158" si="12">I153/$M$204*1000</f>
        <v>0</v>
      </c>
      <c r="H153" s="1" t="s">
        <v>3</v>
      </c>
      <c r="I153" s="10"/>
      <c r="J153" s="1" t="s">
        <v>3</v>
      </c>
    </row>
    <row r="154" spans="1:10" ht="30" customHeight="1" x14ac:dyDescent="0.2">
      <c r="A154" s="2" t="s">
        <v>103</v>
      </c>
      <c r="B154" s="22" t="s">
        <v>145</v>
      </c>
      <c r="C154" s="14" t="s">
        <v>39</v>
      </c>
      <c r="D154" s="1"/>
      <c r="E154" s="1"/>
      <c r="F154" s="1" t="s">
        <v>3</v>
      </c>
      <c r="G154" s="13">
        <f t="shared" si="12"/>
        <v>0</v>
      </c>
      <c r="H154" s="1" t="s">
        <v>3</v>
      </c>
      <c r="I154" s="10"/>
      <c r="J154" s="1" t="s">
        <v>3</v>
      </c>
    </row>
    <row r="155" spans="1:10" ht="33.75" customHeight="1" x14ac:dyDescent="0.2">
      <c r="A155" s="2" t="s">
        <v>104</v>
      </c>
      <c r="B155" s="22" t="s">
        <v>146</v>
      </c>
      <c r="C155" s="1" t="s">
        <v>78</v>
      </c>
      <c r="D155" s="1"/>
      <c r="E155" s="1"/>
      <c r="F155" s="1" t="s">
        <v>3</v>
      </c>
      <c r="G155" s="13">
        <f t="shared" si="12"/>
        <v>0</v>
      </c>
      <c r="H155" s="1" t="s">
        <v>3</v>
      </c>
      <c r="I155" s="10"/>
      <c r="J155" s="1" t="s">
        <v>3</v>
      </c>
    </row>
    <row r="156" spans="1:10" ht="34.5" customHeight="1" x14ac:dyDescent="0.2">
      <c r="A156" s="2" t="s">
        <v>147</v>
      </c>
      <c r="B156" s="22" t="s">
        <v>148</v>
      </c>
      <c r="C156" s="14" t="s">
        <v>79</v>
      </c>
      <c r="D156" s="1"/>
      <c r="E156" s="1"/>
      <c r="F156" s="1" t="s">
        <v>3</v>
      </c>
      <c r="G156" s="13">
        <f t="shared" si="12"/>
        <v>0</v>
      </c>
      <c r="H156" s="1" t="s">
        <v>3</v>
      </c>
      <c r="I156" s="10"/>
      <c r="J156" s="1" t="s">
        <v>3</v>
      </c>
    </row>
    <row r="157" spans="1:10" ht="30" customHeight="1" x14ac:dyDescent="0.2">
      <c r="A157" s="2" t="s">
        <v>105</v>
      </c>
      <c r="B157" s="22" t="s">
        <v>149</v>
      </c>
      <c r="C157" s="14" t="s">
        <v>79</v>
      </c>
      <c r="D157" s="1"/>
      <c r="E157" s="1"/>
      <c r="F157" s="1" t="s">
        <v>3</v>
      </c>
      <c r="G157" s="13">
        <f t="shared" si="12"/>
        <v>0</v>
      </c>
      <c r="H157" s="1" t="s">
        <v>3</v>
      </c>
      <c r="I157" s="10"/>
      <c r="J157" s="1" t="s">
        <v>3</v>
      </c>
    </row>
    <row r="158" spans="1:10" ht="30" customHeight="1" x14ac:dyDescent="0.2">
      <c r="A158" s="4" t="s">
        <v>106</v>
      </c>
      <c r="B158" s="22" t="s">
        <v>150</v>
      </c>
      <c r="C158" s="14" t="s">
        <v>79</v>
      </c>
      <c r="D158" s="1"/>
      <c r="E158" s="1"/>
      <c r="F158" s="1" t="s">
        <v>3</v>
      </c>
      <c r="G158" s="13">
        <f t="shared" si="12"/>
        <v>0</v>
      </c>
      <c r="H158" s="1" t="s">
        <v>3</v>
      </c>
      <c r="I158" s="10"/>
      <c r="J158" s="1" t="s">
        <v>3</v>
      </c>
    </row>
    <row r="159" spans="1:10" ht="30" customHeight="1" x14ac:dyDescent="0.2">
      <c r="A159" s="4" t="s">
        <v>80</v>
      </c>
      <c r="B159" s="22" t="s">
        <v>151</v>
      </c>
      <c r="C159" s="1" t="s">
        <v>3</v>
      </c>
      <c r="D159" s="1" t="s">
        <v>3</v>
      </c>
      <c r="E159" s="1" t="s">
        <v>3</v>
      </c>
      <c r="F159" s="1" t="s">
        <v>3</v>
      </c>
      <c r="G159" s="13" t="s">
        <v>3</v>
      </c>
      <c r="H159" s="1" t="s">
        <v>3</v>
      </c>
      <c r="I159" s="10" t="s">
        <v>3</v>
      </c>
      <c r="J159" s="1" t="s">
        <v>3</v>
      </c>
    </row>
    <row r="160" spans="1:10" ht="30" customHeight="1" x14ac:dyDescent="0.2">
      <c r="A160" s="4" t="s">
        <v>107</v>
      </c>
      <c r="B160" s="22" t="s">
        <v>152</v>
      </c>
      <c r="C160" s="14" t="s">
        <v>153</v>
      </c>
      <c r="D160" s="1"/>
      <c r="E160" s="1"/>
      <c r="F160" s="1" t="s">
        <v>3</v>
      </c>
      <c r="G160" s="13">
        <f t="shared" ref="G160:G172" si="13">I160/$M$204*1000</f>
        <v>0</v>
      </c>
      <c r="H160" s="1" t="s">
        <v>3</v>
      </c>
      <c r="I160" s="10"/>
      <c r="J160" s="1" t="s">
        <v>3</v>
      </c>
    </row>
    <row r="161" spans="1:10" ht="37.5" customHeight="1" x14ac:dyDescent="0.2">
      <c r="A161" s="2" t="s">
        <v>108</v>
      </c>
      <c r="B161" s="22" t="s">
        <v>154</v>
      </c>
      <c r="C161" s="1" t="s">
        <v>39</v>
      </c>
      <c r="D161" s="1"/>
      <c r="E161" s="1"/>
      <c r="F161" s="1" t="s">
        <v>3</v>
      </c>
      <c r="G161" s="13">
        <f t="shared" si="13"/>
        <v>0</v>
      </c>
      <c r="H161" s="1" t="s">
        <v>3</v>
      </c>
      <c r="I161" s="10"/>
      <c r="J161" s="1" t="s">
        <v>3</v>
      </c>
    </row>
    <row r="162" spans="1:10" ht="39" customHeight="1" x14ac:dyDescent="0.2">
      <c r="A162" s="2" t="s">
        <v>109</v>
      </c>
      <c r="B162" s="22" t="s">
        <v>155</v>
      </c>
      <c r="C162" s="14" t="s">
        <v>79</v>
      </c>
      <c r="D162" s="1"/>
      <c r="E162" s="1"/>
      <c r="F162" s="1" t="s">
        <v>3</v>
      </c>
      <c r="G162" s="13">
        <f t="shared" si="13"/>
        <v>0</v>
      </c>
      <c r="H162" s="1" t="s">
        <v>3</v>
      </c>
      <c r="I162" s="10"/>
      <c r="J162" s="1" t="s">
        <v>3</v>
      </c>
    </row>
    <row r="163" spans="1:10" ht="34.5" customHeight="1" x14ac:dyDescent="0.2">
      <c r="A163" s="2" t="s">
        <v>156</v>
      </c>
      <c r="B163" s="22" t="s">
        <v>157</v>
      </c>
      <c r="C163" s="1" t="s">
        <v>3</v>
      </c>
      <c r="D163" s="1"/>
      <c r="E163" s="1"/>
      <c r="F163" s="1" t="s">
        <v>3</v>
      </c>
      <c r="G163" s="13">
        <f t="shared" si="13"/>
        <v>0</v>
      </c>
      <c r="H163" s="1" t="s">
        <v>3</v>
      </c>
      <c r="I163" s="10"/>
      <c r="J163" s="1"/>
    </row>
    <row r="164" spans="1:10" ht="36" customHeight="1" x14ac:dyDescent="0.2">
      <c r="A164" s="2" t="s">
        <v>158</v>
      </c>
      <c r="B164" s="22" t="s">
        <v>159</v>
      </c>
      <c r="C164" s="1" t="s">
        <v>82</v>
      </c>
      <c r="D164" s="1"/>
      <c r="E164" s="1"/>
      <c r="F164" s="1" t="s">
        <v>3</v>
      </c>
      <c r="G164" s="13">
        <f t="shared" si="13"/>
        <v>0</v>
      </c>
      <c r="H164" s="1" t="s">
        <v>3</v>
      </c>
      <c r="I164" s="10"/>
      <c r="J164" s="1" t="s">
        <v>3</v>
      </c>
    </row>
    <row r="165" spans="1:10" ht="33.75" customHeight="1" x14ac:dyDescent="0.2">
      <c r="A165" s="2" t="s">
        <v>160</v>
      </c>
      <c r="B165" s="22" t="s">
        <v>161</v>
      </c>
      <c r="C165" s="1" t="s">
        <v>82</v>
      </c>
      <c r="D165" s="1"/>
      <c r="E165" s="1"/>
      <c r="F165" s="1" t="s">
        <v>3</v>
      </c>
      <c r="G165" s="13">
        <f t="shared" si="13"/>
        <v>0</v>
      </c>
      <c r="H165" s="1" t="s">
        <v>3</v>
      </c>
      <c r="I165" s="10"/>
      <c r="J165" s="1" t="s">
        <v>3</v>
      </c>
    </row>
    <row r="166" spans="1:10" ht="36.75" customHeight="1" x14ac:dyDescent="0.2">
      <c r="A166" s="2" t="s">
        <v>162</v>
      </c>
      <c r="B166" s="22" t="s">
        <v>163</v>
      </c>
      <c r="C166" s="1" t="s">
        <v>82</v>
      </c>
      <c r="D166" s="1"/>
      <c r="E166" s="1"/>
      <c r="F166" s="1" t="s">
        <v>3</v>
      </c>
      <c r="G166" s="13">
        <f t="shared" si="13"/>
        <v>0</v>
      </c>
      <c r="H166" s="1" t="s">
        <v>3</v>
      </c>
      <c r="I166" s="10"/>
      <c r="J166" s="1" t="s">
        <v>3</v>
      </c>
    </row>
    <row r="167" spans="1:10" ht="37.5" customHeight="1" x14ac:dyDescent="0.2">
      <c r="A167" s="2" t="s">
        <v>164</v>
      </c>
      <c r="B167" s="22" t="s">
        <v>165</v>
      </c>
      <c r="C167" s="1" t="s">
        <v>63</v>
      </c>
      <c r="D167" s="1"/>
      <c r="E167" s="1"/>
      <c r="F167" s="1" t="s">
        <v>3</v>
      </c>
      <c r="G167" s="13">
        <f t="shared" si="13"/>
        <v>0</v>
      </c>
      <c r="H167" s="1" t="s">
        <v>3</v>
      </c>
      <c r="I167" s="10"/>
      <c r="J167" s="1" t="s">
        <v>3</v>
      </c>
    </row>
    <row r="168" spans="1:10" ht="30" customHeight="1" x14ac:dyDescent="0.2">
      <c r="A168" s="4" t="s">
        <v>166</v>
      </c>
      <c r="B168" s="22" t="s">
        <v>167</v>
      </c>
      <c r="C168" s="1" t="s">
        <v>39</v>
      </c>
      <c r="D168" s="1"/>
      <c r="E168" s="1"/>
      <c r="F168" s="1" t="s">
        <v>3</v>
      </c>
      <c r="G168" s="13">
        <f t="shared" si="13"/>
        <v>0</v>
      </c>
      <c r="H168" s="1" t="s">
        <v>3</v>
      </c>
      <c r="I168" s="10"/>
      <c r="J168" s="1" t="s">
        <v>3</v>
      </c>
    </row>
    <row r="169" spans="1:10" ht="30" customHeight="1" x14ac:dyDescent="0.2">
      <c r="A169" s="4" t="s">
        <v>168</v>
      </c>
      <c r="B169" s="22" t="s">
        <v>169</v>
      </c>
      <c r="C169" s="1" t="s">
        <v>83</v>
      </c>
      <c r="D169" s="1" t="s">
        <v>3</v>
      </c>
      <c r="E169" s="1" t="s">
        <v>3</v>
      </c>
      <c r="F169" s="1" t="s">
        <v>3</v>
      </c>
      <c r="G169" s="13">
        <f t="shared" si="13"/>
        <v>0</v>
      </c>
      <c r="H169" s="1" t="s">
        <v>3</v>
      </c>
      <c r="I169" s="10"/>
      <c r="J169" s="1" t="s">
        <v>3</v>
      </c>
    </row>
    <row r="170" spans="1:10" ht="30" customHeight="1" x14ac:dyDescent="0.2">
      <c r="A170" s="4" t="s">
        <v>170</v>
      </c>
      <c r="B170" s="22" t="s">
        <v>171</v>
      </c>
      <c r="C170" s="1" t="s">
        <v>83</v>
      </c>
      <c r="D170" s="1" t="s">
        <v>3</v>
      </c>
      <c r="E170" s="1" t="s">
        <v>3</v>
      </c>
      <c r="F170" s="1" t="s">
        <v>3</v>
      </c>
      <c r="G170" s="13">
        <f t="shared" si="13"/>
        <v>0</v>
      </c>
      <c r="H170" s="1" t="s">
        <v>3</v>
      </c>
      <c r="I170" s="10"/>
      <c r="J170" s="1" t="s">
        <v>3</v>
      </c>
    </row>
    <row r="171" spans="1:10" ht="39" customHeight="1" x14ac:dyDescent="0.2">
      <c r="A171" s="2" t="s">
        <v>172</v>
      </c>
      <c r="B171" s="22" t="s">
        <v>173</v>
      </c>
      <c r="C171" s="1"/>
      <c r="D171" s="1" t="s">
        <v>3</v>
      </c>
      <c r="E171" s="1" t="s">
        <v>3</v>
      </c>
      <c r="F171" s="1" t="s">
        <v>3</v>
      </c>
      <c r="G171" s="13">
        <f t="shared" si="13"/>
        <v>0</v>
      </c>
      <c r="H171" s="1" t="s">
        <v>3</v>
      </c>
      <c r="I171" s="10"/>
      <c r="J171" s="1"/>
    </row>
    <row r="172" spans="1:10" ht="33" customHeight="1" x14ac:dyDescent="0.2">
      <c r="A172" s="2" t="s">
        <v>84</v>
      </c>
      <c r="B172" s="22" t="s">
        <v>174</v>
      </c>
      <c r="C172" s="1" t="s">
        <v>27</v>
      </c>
      <c r="D172" s="1"/>
      <c r="E172" s="1"/>
      <c r="F172" s="1" t="s">
        <v>3</v>
      </c>
      <c r="G172" s="13">
        <f t="shared" si="13"/>
        <v>0</v>
      </c>
      <c r="H172" s="1" t="s">
        <v>3</v>
      </c>
      <c r="I172" s="10"/>
      <c r="J172" s="1" t="s">
        <v>3</v>
      </c>
    </row>
    <row r="173" spans="1:10" ht="33" customHeight="1" x14ac:dyDescent="0.2">
      <c r="A173" s="2" t="s">
        <v>73</v>
      </c>
      <c r="B173" s="22" t="s">
        <v>175</v>
      </c>
      <c r="C173" s="1" t="s">
        <v>3</v>
      </c>
      <c r="D173" s="1" t="s">
        <v>3</v>
      </c>
      <c r="E173" s="1" t="s">
        <v>3</v>
      </c>
      <c r="F173" s="1" t="s">
        <v>3</v>
      </c>
      <c r="G173" s="13" t="s">
        <v>3</v>
      </c>
      <c r="H173" s="1" t="s">
        <v>3</v>
      </c>
      <c r="I173" s="10" t="s">
        <v>3</v>
      </c>
      <c r="J173" s="1" t="s">
        <v>3</v>
      </c>
    </row>
    <row r="174" spans="1:10" ht="30" customHeight="1" x14ac:dyDescent="0.2">
      <c r="A174" s="4" t="s">
        <v>74</v>
      </c>
      <c r="B174" s="22" t="s">
        <v>176</v>
      </c>
      <c r="C174" s="1" t="s">
        <v>3</v>
      </c>
      <c r="D174" s="1" t="s">
        <v>3</v>
      </c>
      <c r="E174" s="1" t="s">
        <v>3</v>
      </c>
      <c r="F174" s="1" t="s">
        <v>3</v>
      </c>
      <c r="G174" s="13" t="s">
        <v>3</v>
      </c>
      <c r="H174" s="1" t="s">
        <v>3</v>
      </c>
      <c r="I174" s="10" t="s">
        <v>3</v>
      </c>
      <c r="J174" s="1" t="s">
        <v>3</v>
      </c>
    </row>
    <row r="175" spans="1:10" ht="33" customHeight="1" x14ac:dyDescent="0.2">
      <c r="A175" s="2" t="s">
        <v>177</v>
      </c>
      <c r="B175" s="22" t="s">
        <v>178</v>
      </c>
      <c r="C175" s="14" t="s">
        <v>220</v>
      </c>
      <c r="D175" s="1"/>
      <c r="E175" s="1"/>
      <c r="F175" s="1" t="s">
        <v>3</v>
      </c>
      <c r="G175" s="13">
        <f t="shared" ref="G175:G195" si="14">I175/$M$204*1000</f>
        <v>0</v>
      </c>
      <c r="H175" s="1" t="s">
        <v>3</v>
      </c>
      <c r="I175" s="10"/>
      <c r="J175" s="1" t="s">
        <v>3</v>
      </c>
    </row>
    <row r="176" spans="1:10" ht="33" customHeight="1" x14ac:dyDescent="0.2">
      <c r="A176" s="2" t="s">
        <v>85</v>
      </c>
      <c r="B176" s="22" t="s">
        <v>179</v>
      </c>
      <c r="C176" s="14" t="s">
        <v>75</v>
      </c>
      <c r="D176" s="1"/>
      <c r="E176" s="1"/>
      <c r="F176" s="1" t="s">
        <v>3</v>
      </c>
      <c r="G176" s="13">
        <f t="shared" si="14"/>
        <v>0</v>
      </c>
      <c r="H176" s="1" t="s">
        <v>3</v>
      </c>
      <c r="I176" s="10"/>
      <c r="J176" s="1" t="s">
        <v>3</v>
      </c>
    </row>
    <row r="177" spans="1:10" ht="30" customHeight="1" x14ac:dyDescent="0.2">
      <c r="A177" s="2" t="s">
        <v>86</v>
      </c>
      <c r="B177" s="22" t="s">
        <v>180</v>
      </c>
      <c r="C177" s="14" t="s">
        <v>75</v>
      </c>
      <c r="D177" s="1"/>
      <c r="E177" s="1"/>
      <c r="F177" s="1" t="s">
        <v>3</v>
      </c>
      <c r="G177" s="13">
        <f t="shared" si="14"/>
        <v>0</v>
      </c>
      <c r="H177" s="1" t="s">
        <v>3</v>
      </c>
      <c r="I177" s="10"/>
      <c r="J177" s="1" t="s">
        <v>3</v>
      </c>
    </row>
    <row r="178" spans="1:10" ht="30" customHeight="1" x14ac:dyDescent="0.2">
      <c r="A178" s="4" t="s">
        <v>87</v>
      </c>
      <c r="B178" s="22" t="s">
        <v>181</v>
      </c>
      <c r="C178" s="14" t="s">
        <v>75</v>
      </c>
      <c r="D178" s="1"/>
      <c r="E178" s="1"/>
      <c r="F178" s="1" t="s">
        <v>3</v>
      </c>
      <c r="G178" s="13">
        <f t="shared" si="14"/>
        <v>0</v>
      </c>
      <c r="H178" s="1" t="s">
        <v>3</v>
      </c>
      <c r="I178" s="10"/>
      <c r="J178" s="1" t="s">
        <v>3</v>
      </c>
    </row>
    <row r="179" spans="1:10" ht="30" customHeight="1" x14ac:dyDescent="0.2">
      <c r="A179" s="4" t="s">
        <v>88</v>
      </c>
      <c r="B179" s="22" t="s">
        <v>182</v>
      </c>
      <c r="C179" s="1" t="s">
        <v>76</v>
      </c>
      <c r="D179" s="1"/>
      <c r="E179" s="1"/>
      <c r="F179" s="1" t="s">
        <v>3</v>
      </c>
      <c r="G179" s="13">
        <f t="shared" si="14"/>
        <v>0</v>
      </c>
      <c r="H179" s="1" t="s">
        <v>3</v>
      </c>
      <c r="I179" s="10"/>
      <c r="J179" s="1" t="s">
        <v>3</v>
      </c>
    </row>
    <row r="180" spans="1:10" ht="30" customHeight="1" x14ac:dyDescent="0.2">
      <c r="A180" s="4" t="s">
        <v>89</v>
      </c>
      <c r="B180" s="22" t="s">
        <v>183</v>
      </c>
      <c r="C180" s="1" t="s">
        <v>33</v>
      </c>
      <c r="D180" s="1"/>
      <c r="E180" s="1"/>
      <c r="F180" s="1" t="s">
        <v>3</v>
      </c>
      <c r="G180" s="13">
        <f t="shared" si="14"/>
        <v>0</v>
      </c>
      <c r="H180" s="1" t="s">
        <v>3</v>
      </c>
      <c r="I180" s="10"/>
      <c r="J180" s="1" t="s">
        <v>3</v>
      </c>
    </row>
    <row r="181" spans="1:10" ht="53.25" customHeight="1" x14ac:dyDescent="0.2">
      <c r="A181" s="2" t="s">
        <v>90</v>
      </c>
      <c r="B181" s="22" t="s">
        <v>184</v>
      </c>
      <c r="C181" s="1" t="s">
        <v>36</v>
      </c>
      <c r="D181" s="1"/>
      <c r="E181" s="1"/>
      <c r="F181" s="1" t="s">
        <v>3</v>
      </c>
      <c r="G181" s="13">
        <f t="shared" si="14"/>
        <v>0</v>
      </c>
      <c r="H181" s="1" t="s">
        <v>3</v>
      </c>
      <c r="I181" s="10"/>
      <c r="J181" s="1" t="s">
        <v>3</v>
      </c>
    </row>
    <row r="182" spans="1:10" ht="30" customHeight="1" x14ac:dyDescent="0.2">
      <c r="A182" s="4" t="s">
        <v>91</v>
      </c>
      <c r="B182" s="22" t="s">
        <v>185</v>
      </c>
      <c r="C182" s="1" t="s">
        <v>77</v>
      </c>
      <c r="D182" s="1"/>
      <c r="E182" s="1"/>
      <c r="F182" s="1" t="s">
        <v>3</v>
      </c>
      <c r="G182" s="13">
        <f t="shared" si="14"/>
        <v>0</v>
      </c>
      <c r="H182" s="1" t="s">
        <v>3</v>
      </c>
      <c r="I182" s="10"/>
      <c r="J182" s="1" t="s">
        <v>3</v>
      </c>
    </row>
    <row r="183" spans="1:10" ht="30" customHeight="1" x14ac:dyDescent="0.2">
      <c r="A183" s="4" t="s">
        <v>92</v>
      </c>
      <c r="B183" s="22" t="s">
        <v>186</v>
      </c>
      <c r="C183" s="1" t="s">
        <v>77</v>
      </c>
      <c r="D183" s="1"/>
      <c r="E183" s="1"/>
      <c r="F183" s="1" t="s">
        <v>3</v>
      </c>
      <c r="G183" s="13">
        <f t="shared" si="14"/>
        <v>0</v>
      </c>
      <c r="H183" s="1" t="s">
        <v>3</v>
      </c>
      <c r="I183" s="10"/>
      <c r="J183" s="1" t="s">
        <v>3</v>
      </c>
    </row>
    <row r="184" spans="1:10" ht="32.25" customHeight="1" x14ac:dyDescent="0.2">
      <c r="A184" s="2" t="s">
        <v>93</v>
      </c>
      <c r="B184" s="22" t="s">
        <v>187</v>
      </c>
      <c r="C184" s="1" t="s">
        <v>77</v>
      </c>
      <c r="D184" s="1"/>
      <c r="E184" s="1"/>
      <c r="F184" s="1" t="s">
        <v>3</v>
      </c>
      <c r="G184" s="13">
        <f t="shared" si="14"/>
        <v>0</v>
      </c>
      <c r="H184" s="1" t="s">
        <v>3</v>
      </c>
      <c r="I184" s="10"/>
      <c r="J184" s="1" t="s">
        <v>3</v>
      </c>
    </row>
    <row r="185" spans="1:10" ht="30" customHeight="1" x14ac:dyDescent="0.2">
      <c r="A185" s="4" t="s">
        <v>94</v>
      </c>
      <c r="B185" s="22" t="s">
        <v>188</v>
      </c>
      <c r="C185" s="1" t="s">
        <v>77</v>
      </c>
      <c r="D185" s="1"/>
      <c r="E185" s="1"/>
      <c r="F185" s="1" t="s">
        <v>3</v>
      </c>
      <c r="G185" s="13">
        <f t="shared" si="14"/>
        <v>0</v>
      </c>
      <c r="H185" s="1" t="s">
        <v>3</v>
      </c>
      <c r="I185" s="10"/>
      <c r="J185" s="1" t="s">
        <v>3</v>
      </c>
    </row>
    <row r="186" spans="1:10" ht="33" customHeight="1" x14ac:dyDescent="0.2">
      <c r="A186" s="2" t="s">
        <v>95</v>
      </c>
      <c r="B186" s="22" t="s">
        <v>189</v>
      </c>
      <c r="C186" s="1" t="s">
        <v>77</v>
      </c>
      <c r="D186" s="1"/>
      <c r="E186" s="1"/>
      <c r="F186" s="1" t="s">
        <v>3</v>
      </c>
      <c r="G186" s="13">
        <f t="shared" si="14"/>
        <v>0</v>
      </c>
      <c r="H186" s="1" t="s">
        <v>3</v>
      </c>
      <c r="I186" s="10"/>
      <c r="J186" s="1" t="s">
        <v>3</v>
      </c>
    </row>
    <row r="187" spans="1:10" ht="49.5" customHeight="1" x14ac:dyDescent="0.2">
      <c r="A187" s="2" t="s">
        <v>96</v>
      </c>
      <c r="B187" s="22" t="s">
        <v>190</v>
      </c>
      <c r="C187" s="1" t="s">
        <v>77</v>
      </c>
      <c r="D187" s="1"/>
      <c r="E187" s="1"/>
      <c r="F187" s="1" t="s">
        <v>3</v>
      </c>
      <c r="G187" s="13">
        <f t="shared" si="14"/>
        <v>0</v>
      </c>
      <c r="H187" s="1" t="s">
        <v>3</v>
      </c>
      <c r="I187" s="10"/>
      <c r="J187" s="1" t="s">
        <v>3</v>
      </c>
    </row>
    <row r="188" spans="1:10" ht="32.25" customHeight="1" x14ac:dyDescent="0.2">
      <c r="A188" s="2" t="s">
        <v>97</v>
      </c>
      <c r="B188" s="22" t="s">
        <v>191</v>
      </c>
      <c r="C188" s="1" t="s">
        <v>77</v>
      </c>
      <c r="D188" s="1"/>
      <c r="E188" s="1"/>
      <c r="F188" s="1" t="s">
        <v>3</v>
      </c>
      <c r="G188" s="13">
        <f t="shared" si="14"/>
        <v>0</v>
      </c>
      <c r="H188" s="1" t="s">
        <v>3</v>
      </c>
      <c r="I188" s="10"/>
      <c r="J188" s="1" t="s">
        <v>3</v>
      </c>
    </row>
    <row r="189" spans="1:10" ht="30" customHeight="1" x14ac:dyDescent="0.2">
      <c r="A189" s="4" t="s">
        <v>98</v>
      </c>
      <c r="B189" s="22" t="s">
        <v>192</v>
      </c>
      <c r="C189" s="14" t="s">
        <v>193</v>
      </c>
      <c r="D189" s="1"/>
      <c r="E189" s="1"/>
      <c r="F189" s="1"/>
      <c r="G189" s="13">
        <f t="shared" si="14"/>
        <v>0</v>
      </c>
      <c r="H189" s="1"/>
      <c r="I189" s="10"/>
      <c r="J189" s="1"/>
    </row>
    <row r="190" spans="1:10" ht="37.5" customHeight="1" x14ac:dyDescent="0.2">
      <c r="A190" s="2" t="s">
        <v>194</v>
      </c>
      <c r="B190" s="22" t="s">
        <v>195</v>
      </c>
      <c r="C190" s="1" t="s">
        <v>39</v>
      </c>
      <c r="D190" s="1"/>
      <c r="E190" s="1"/>
      <c r="F190" s="1"/>
      <c r="G190" s="13">
        <f t="shared" si="14"/>
        <v>0</v>
      </c>
      <c r="H190" s="1"/>
      <c r="I190" s="10"/>
      <c r="J190" s="1"/>
    </row>
    <row r="191" spans="1:10" ht="33" customHeight="1" x14ac:dyDescent="0.2">
      <c r="A191" s="2" t="s">
        <v>99</v>
      </c>
      <c r="B191" s="22" t="s">
        <v>196</v>
      </c>
      <c r="C191" s="1" t="s">
        <v>39</v>
      </c>
      <c r="D191" s="1"/>
      <c r="E191" s="1"/>
      <c r="F191" s="1" t="s">
        <v>3</v>
      </c>
      <c r="G191" s="13">
        <f t="shared" si="14"/>
        <v>0</v>
      </c>
      <c r="H191" s="1" t="s">
        <v>3</v>
      </c>
      <c r="I191" s="10"/>
      <c r="J191" s="1" t="s">
        <v>3</v>
      </c>
    </row>
    <row r="192" spans="1:10" ht="33" customHeight="1" x14ac:dyDescent="0.2">
      <c r="A192" s="2" t="s">
        <v>100</v>
      </c>
      <c r="B192" s="22" t="s">
        <v>197</v>
      </c>
      <c r="C192" s="1" t="s">
        <v>78</v>
      </c>
      <c r="D192" s="1"/>
      <c r="E192" s="1"/>
      <c r="F192" s="1" t="s">
        <v>3</v>
      </c>
      <c r="G192" s="13">
        <f t="shared" si="14"/>
        <v>0</v>
      </c>
      <c r="H192" s="1" t="s">
        <v>3</v>
      </c>
      <c r="I192" s="10"/>
      <c r="J192" s="1" t="s">
        <v>3</v>
      </c>
    </row>
    <row r="193" spans="1:13" ht="51.75" customHeight="1" x14ac:dyDescent="0.2">
      <c r="A193" s="2" t="s">
        <v>101</v>
      </c>
      <c r="B193" s="22" t="s">
        <v>198</v>
      </c>
      <c r="C193" s="1" t="s">
        <v>39</v>
      </c>
      <c r="D193" s="1"/>
      <c r="E193" s="1"/>
      <c r="F193" s="1" t="s">
        <v>3</v>
      </c>
      <c r="G193" s="13">
        <f t="shared" si="14"/>
        <v>0</v>
      </c>
      <c r="H193" s="1" t="s">
        <v>3</v>
      </c>
      <c r="I193" s="10"/>
      <c r="J193" s="1" t="s">
        <v>3</v>
      </c>
    </row>
    <row r="194" spans="1:13" ht="30" customHeight="1" x14ac:dyDescent="0.2">
      <c r="A194" s="2" t="s">
        <v>102</v>
      </c>
      <c r="B194" s="22" t="s">
        <v>199</v>
      </c>
      <c r="C194" s="1" t="s">
        <v>39</v>
      </c>
      <c r="D194" s="1"/>
      <c r="E194" s="1"/>
      <c r="F194" s="1" t="s">
        <v>3</v>
      </c>
      <c r="G194" s="13">
        <f t="shared" si="14"/>
        <v>0</v>
      </c>
      <c r="H194" s="1" t="s">
        <v>3</v>
      </c>
      <c r="I194" s="10"/>
      <c r="J194" s="1" t="s">
        <v>3</v>
      </c>
    </row>
    <row r="195" spans="1:13" ht="30" customHeight="1" x14ac:dyDescent="0.2">
      <c r="A195" s="4" t="s">
        <v>200</v>
      </c>
      <c r="B195" s="22" t="s">
        <v>201</v>
      </c>
      <c r="C195" s="1" t="s">
        <v>78</v>
      </c>
      <c r="D195" s="1"/>
      <c r="E195" s="1"/>
      <c r="F195" s="1" t="s">
        <v>3</v>
      </c>
      <c r="G195" s="13">
        <f t="shared" si="14"/>
        <v>0</v>
      </c>
      <c r="H195" s="1" t="s">
        <v>3</v>
      </c>
      <c r="I195" s="10"/>
      <c r="J195" s="1" t="s">
        <v>3</v>
      </c>
    </row>
    <row r="196" spans="1:13" ht="39.75" customHeight="1" x14ac:dyDescent="0.2">
      <c r="A196" s="2" t="s">
        <v>141</v>
      </c>
      <c r="B196" s="22" t="s">
        <v>202</v>
      </c>
      <c r="C196" s="1" t="s">
        <v>3</v>
      </c>
      <c r="D196" s="1" t="s">
        <v>3</v>
      </c>
      <c r="E196" s="1" t="s">
        <v>3</v>
      </c>
      <c r="F196" s="1" t="s">
        <v>3</v>
      </c>
      <c r="G196" s="13" t="s">
        <v>3</v>
      </c>
      <c r="H196" s="1" t="s">
        <v>3</v>
      </c>
      <c r="I196" s="10" t="s">
        <v>3</v>
      </c>
      <c r="J196" s="1" t="s">
        <v>3</v>
      </c>
    </row>
    <row r="197" spans="1:13" ht="37.5" customHeight="1" x14ac:dyDescent="0.2">
      <c r="A197" s="2" t="s">
        <v>143</v>
      </c>
      <c r="B197" s="22" t="s">
        <v>203</v>
      </c>
      <c r="C197" s="1" t="s">
        <v>39</v>
      </c>
      <c r="D197" s="1"/>
      <c r="E197" s="1"/>
      <c r="F197" s="1" t="s">
        <v>3</v>
      </c>
      <c r="G197" s="13">
        <f t="shared" ref="G197:G202" si="15">I197/$M$204*1000</f>
        <v>0</v>
      </c>
      <c r="H197" s="1" t="s">
        <v>3</v>
      </c>
      <c r="I197" s="10"/>
      <c r="J197" s="1" t="s">
        <v>3</v>
      </c>
    </row>
    <row r="198" spans="1:13" ht="30.75" customHeight="1" x14ac:dyDescent="0.2">
      <c r="A198" s="2" t="s">
        <v>103</v>
      </c>
      <c r="B198" s="22" t="s">
        <v>204</v>
      </c>
      <c r="C198" s="1" t="s">
        <v>39</v>
      </c>
      <c r="D198" s="1"/>
      <c r="E198" s="1"/>
      <c r="F198" s="1" t="s">
        <v>3</v>
      </c>
      <c r="G198" s="13">
        <f t="shared" si="15"/>
        <v>0</v>
      </c>
      <c r="H198" s="1" t="s">
        <v>3</v>
      </c>
      <c r="I198" s="10"/>
      <c r="J198" s="1" t="s">
        <v>3</v>
      </c>
    </row>
    <row r="199" spans="1:13" ht="37.5" customHeight="1" x14ac:dyDescent="0.2">
      <c r="A199" s="2" t="s">
        <v>104</v>
      </c>
      <c r="B199" s="22" t="s">
        <v>205</v>
      </c>
      <c r="C199" s="1" t="s">
        <v>78</v>
      </c>
      <c r="D199" s="1"/>
      <c r="E199" s="1"/>
      <c r="F199" s="1" t="s">
        <v>3</v>
      </c>
      <c r="G199" s="13">
        <f t="shared" si="15"/>
        <v>0</v>
      </c>
      <c r="H199" s="1" t="s">
        <v>3</v>
      </c>
      <c r="I199" s="10"/>
      <c r="J199" s="1" t="s">
        <v>3</v>
      </c>
    </row>
    <row r="200" spans="1:13" ht="37.5" customHeight="1" x14ac:dyDescent="0.2">
      <c r="A200" s="2" t="s">
        <v>147</v>
      </c>
      <c r="B200" s="22" t="s">
        <v>206</v>
      </c>
      <c r="C200" s="14" t="s">
        <v>79</v>
      </c>
      <c r="D200" s="1"/>
      <c r="E200" s="1"/>
      <c r="F200" s="1" t="s">
        <v>3</v>
      </c>
      <c r="G200" s="13">
        <f t="shared" si="15"/>
        <v>0</v>
      </c>
      <c r="H200" s="1" t="s">
        <v>3</v>
      </c>
      <c r="I200" s="10"/>
      <c r="J200" s="1" t="s">
        <v>3</v>
      </c>
    </row>
    <row r="201" spans="1:13" ht="30" customHeight="1" x14ac:dyDescent="0.2">
      <c r="A201" s="2" t="s">
        <v>105</v>
      </c>
      <c r="B201" s="22" t="s">
        <v>207</v>
      </c>
      <c r="C201" s="14" t="s">
        <v>79</v>
      </c>
      <c r="D201" s="1"/>
      <c r="E201" s="1"/>
      <c r="F201" s="1" t="s">
        <v>3</v>
      </c>
      <c r="G201" s="13">
        <f t="shared" si="15"/>
        <v>0</v>
      </c>
      <c r="H201" s="1" t="s">
        <v>3</v>
      </c>
      <c r="I201" s="6"/>
      <c r="J201" s="1" t="s">
        <v>3</v>
      </c>
    </row>
    <row r="202" spans="1:13" ht="30" customHeight="1" x14ac:dyDescent="0.2">
      <c r="A202" s="4" t="s">
        <v>106</v>
      </c>
      <c r="B202" s="22" t="s">
        <v>208</v>
      </c>
      <c r="C202" s="14" t="s">
        <v>79</v>
      </c>
      <c r="D202" s="1"/>
      <c r="E202" s="1"/>
      <c r="F202" s="1" t="s">
        <v>3</v>
      </c>
      <c r="G202" s="13">
        <f t="shared" si="15"/>
        <v>0</v>
      </c>
      <c r="H202" s="1" t="s">
        <v>3</v>
      </c>
      <c r="I202" s="6"/>
      <c r="J202" s="1" t="s">
        <v>3</v>
      </c>
    </row>
    <row r="203" spans="1:13" ht="30" customHeight="1" x14ac:dyDescent="0.2">
      <c r="A203" s="4" t="s">
        <v>209</v>
      </c>
      <c r="B203" s="22" t="s">
        <v>210</v>
      </c>
      <c r="C203" s="1" t="s">
        <v>3</v>
      </c>
      <c r="D203" s="1" t="s">
        <v>3</v>
      </c>
      <c r="E203" s="1" t="s">
        <v>3</v>
      </c>
      <c r="F203" s="1" t="s">
        <v>3</v>
      </c>
      <c r="G203" s="13" t="s">
        <v>3</v>
      </c>
      <c r="H203" s="1" t="s">
        <v>3</v>
      </c>
      <c r="I203" s="6" t="s">
        <v>3</v>
      </c>
      <c r="J203" s="1" t="s">
        <v>3</v>
      </c>
    </row>
    <row r="204" spans="1:13" ht="30" customHeight="1" x14ac:dyDescent="0.2">
      <c r="A204" s="4" t="s">
        <v>107</v>
      </c>
      <c r="B204" s="22" t="s">
        <v>211</v>
      </c>
      <c r="C204" s="14" t="s">
        <v>81</v>
      </c>
      <c r="D204" s="15"/>
      <c r="E204" s="13"/>
      <c r="F204" s="1" t="s">
        <v>3</v>
      </c>
      <c r="G204" s="13"/>
      <c r="H204" s="1" t="s">
        <v>3</v>
      </c>
      <c r="I204" s="16"/>
      <c r="J204" s="1" t="s">
        <v>3</v>
      </c>
      <c r="M204" s="17">
        <v>1142243</v>
      </c>
    </row>
    <row r="205" spans="1:13" ht="42.75" customHeight="1" x14ac:dyDescent="0.2">
      <c r="A205" s="2" t="s">
        <v>108</v>
      </c>
      <c r="B205" s="22" t="s">
        <v>212</v>
      </c>
      <c r="C205" s="1" t="s">
        <v>39</v>
      </c>
      <c r="D205" s="15"/>
      <c r="E205" s="13"/>
      <c r="F205" s="1" t="s">
        <v>3</v>
      </c>
      <c r="G205" s="13"/>
      <c r="H205" s="1" t="s">
        <v>3</v>
      </c>
      <c r="I205" s="16"/>
      <c r="J205" s="1" t="s">
        <v>3</v>
      </c>
    </row>
    <row r="206" spans="1:13" ht="39.75" customHeight="1" x14ac:dyDescent="0.2">
      <c r="A206" s="2" t="s">
        <v>109</v>
      </c>
      <c r="B206" s="22" t="s">
        <v>213</v>
      </c>
      <c r="C206" s="14" t="s">
        <v>79</v>
      </c>
      <c r="D206" s="15"/>
      <c r="E206" s="13"/>
      <c r="F206" s="1" t="s">
        <v>3</v>
      </c>
      <c r="G206" s="13"/>
      <c r="H206" s="1" t="s">
        <v>3</v>
      </c>
      <c r="I206" s="16"/>
      <c r="J206" s="1" t="s">
        <v>3</v>
      </c>
    </row>
    <row r="207" spans="1:13" ht="30" customHeight="1" x14ac:dyDescent="0.2">
      <c r="A207" s="4" t="s">
        <v>214</v>
      </c>
      <c r="B207" s="22" t="s">
        <v>215</v>
      </c>
      <c r="C207" s="1"/>
      <c r="D207" s="1" t="s">
        <v>3</v>
      </c>
      <c r="E207" s="1" t="s">
        <v>3</v>
      </c>
      <c r="F207" s="1" t="s">
        <v>3</v>
      </c>
      <c r="G207" s="13"/>
      <c r="H207" s="1" t="s">
        <v>3</v>
      </c>
      <c r="I207" s="6"/>
      <c r="J207" s="1" t="s">
        <v>3</v>
      </c>
    </row>
    <row r="208" spans="1:13" ht="30" customHeight="1" x14ac:dyDescent="0.2">
      <c r="A208" s="4" t="s">
        <v>216</v>
      </c>
      <c r="B208" s="22" t="s">
        <v>217</v>
      </c>
      <c r="C208" s="1"/>
      <c r="D208" s="1" t="s">
        <v>3</v>
      </c>
      <c r="E208" s="1" t="s">
        <v>3</v>
      </c>
      <c r="F208" s="13">
        <f>F11+F40</f>
        <v>5943.47</v>
      </c>
      <c r="G208" s="13">
        <f>G41</f>
        <v>20993.599999999999</v>
      </c>
      <c r="H208" s="13">
        <f>H40+H11</f>
        <v>6744606.8399999999</v>
      </c>
      <c r="I208" s="13">
        <f>I41</f>
        <v>23665211</v>
      </c>
      <c r="J208" s="13" t="s">
        <v>218</v>
      </c>
      <c r="L208" s="34">
        <f>H208+I208</f>
        <v>30409817.84</v>
      </c>
    </row>
    <row r="209" spans="1:21" ht="18" customHeight="1" x14ac:dyDescent="0.2"/>
    <row r="210" spans="1:21" ht="15.75" customHeight="1" x14ac:dyDescent="0.25">
      <c r="A210" s="21" t="s">
        <v>221</v>
      </c>
      <c r="T210" s="42"/>
      <c r="U210" s="42"/>
    </row>
    <row r="211" spans="1:21" ht="15.75" customHeight="1" x14ac:dyDescent="0.25">
      <c r="T211" s="42"/>
      <c r="U211" s="42"/>
    </row>
    <row r="212" spans="1:21" ht="15.75" customHeight="1" x14ac:dyDescent="0.25">
      <c r="A212" s="21" t="s">
        <v>222</v>
      </c>
      <c r="T212" s="42"/>
      <c r="U212" s="42"/>
    </row>
    <row r="213" spans="1:21" ht="15.75" customHeight="1" x14ac:dyDescent="0.25">
      <c r="A213" s="21" t="s">
        <v>223</v>
      </c>
      <c r="T213" s="42"/>
      <c r="U213" s="42"/>
    </row>
    <row r="214" spans="1:21" ht="15.75" customHeight="1" x14ac:dyDescent="0.25">
      <c r="T214" s="42"/>
      <c r="U214" s="42"/>
    </row>
    <row r="215" spans="1:21" ht="15.75" customHeight="1" x14ac:dyDescent="0.25">
      <c r="A215" s="21" t="s">
        <v>2</v>
      </c>
      <c r="T215" s="42"/>
      <c r="U215" s="42"/>
    </row>
    <row r="216" spans="1:21" ht="15.75" customHeight="1" x14ac:dyDescent="0.25">
      <c r="T216" s="42"/>
      <c r="U216" s="42"/>
    </row>
    <row r="217" spans="1:21" ht="15.75" customHeight="1" x14ac:dyDescent="0.25">
      <c r="A217" s="21" t="s">
        <v>224</v>
      </c>
      <c r="T217" s="42"/>
      <c r="U217" s="42"/>
    </row>
    <row r="218" spans="1:21" ht="15.75" customHeight="1" x14ac:dyDescent="0.25">
      <c r="A218" s="21" t="s">
        <v>225</v>
      </c>
      <c r="T218" s="42"/>
      <c r="U218" s="42"/>
    </row>
    <row r="219" spans="1:21" ht="15.75" customHeight="1" x14ac:dyDescent="0.25">
      <c r="T219" s="42"/>
      <c r="U219" s="42"/>
    </row>
    <row r="220" spans="1:21" ht="15.75" customHeight="1" x14ac:dyDescent="0.25">
      <c r="A220" s="21" t="s">
        <v>226</v>
      </c>
      <c r="T220" s="42"/>
      <c r="U220" s="42"/>
    </row>
    <row r="221" spans="1:21" ht="15.75" customHeight="1" x14ac:dyDescent="0.25">
      <c r="T221" s="42"/>
      <c r="U221" s="42"/>
    </row>
    <row r="222" spans="1:21" ht="15.75" customHeight="1" x14ac:dyDescent="0.25">
      <c r="A222" s="21" t="s">
        <v>227</v>
      </c>
      <c r="T222" s="42"/>
      <c r="U222" s="42"/>
    </row>
    <row r="223" spans="1:21" ht="15.75" customHeight="1" x14ac:dyDescent="0.25">
      <c r="A223" s="21" t="s">
        <v>228</v>
      </c>
      <c r="T223" s="42"/>
      <c r="U223" s="42"/>
    </row>
    <row r="224" spans="1:21" ht="12" customHeight="1" x14ac:dyDescent="0.2"/>
    <row r="225" spans="1:10" ht="62.25" customHeight="1" x14ac:dyDescent="0.2">
      <c r="A225" s="54" t="s">
        <v>4</v>
      </c>
      <c r="B225" s="55" t="s">
        <v>5</v>
      </c>
      <c r="C225" s="56" t="s">
        <v>6</v>
      </c>
      <c r="D225" s="56" t="s">
        <v>7</v>
      </c>
      <c r="E225" s="56" t="s">
        <v>8</v>
      </c>
      <c r="F225" s="56" t="s">
        <v>9</v>
      </c>
      <c r="G225" s="56"/>
      <c r="H225" s="56" t="s">
        <v>10</v>
      </c>
      <c r="I225" s="56"/>
      <c r="J225" s="56"/>
    </row>
    <row r="226" spans="1:10" ht="29.25" customHeight="1" x14ac:dyDescent="0.2">
      <c r="A226" s="54"/>
      <c r="B226" s="55"/>
      <c r="C226" s="56"/>
      <c r="D226" s="56"/>
      <c r="E226" s="56"/>
      <c r="F226" s="54" t="s">
        <v>11</v>
      </c>
      <c r="G226" s="54"/>
      <c r="H226" s="54" t="s">
        <v>12</v>
      </c>
      <c r="I226" s="54"/>
      <c r="J226" s="56" t="s">
        <v>13</v>
      </c>
    </row>
    <row r="227" spans="1:10" ht="61.5" customHeight="1" x14ac:dyDescent="0.2">
      <c r="A227" s="54"/>
      <c r="B227" s="55"/>
      <c r="C227" s="56"/>
      <c r="D227" s="56"/>
      <c r="E227" s="56"/>
      <c r="F227" s="14" t="s">
        <v>14</v>
      </c>
      <c r="G227" s="25" t="s">
        <v>15</v>
      </c>
      <c r="H227" s="14" t="s">
        <v>14</v>
      </c>
      <c r="I227" s="8" t="s">
        <v>15</v>
      </c>
      <c r="J227" s="56"/>
    </row>
    <row r="228" spans="1:10" ht="12" customHeight="1" x14ac:dyDescent="0.2">
      <c r="A228" s="26"/>
      <c r="B228" s="1" t="s">
        <v>16</v>
      </c>
      <c r="C228" s="1" t="s">
        <v>17</v>
      </c>
      <c r="D228" s="1" t="s">
        <v>18</v>
      </c>
      <c r="E228" s="1" t="s">
        <v>19</v>
      </c>
      <c r="F228" s="1" t="s">
        <v>20</v>
      </c>
      <c r="G228" s="13" t="s">
        <v>21</v>
      </c>
      <c r="H228" s="1" t="s">
        <v>22</v>
      </c>
      <c r="I228" s="6" t="s">
        <v>23</v>
      </c>
      <c r="J228" s="1" t="s">
        <v>24</v>
      </c>
    </row>
    <row r="229" spans="1:10" ht="12" customHeight="1" x14ac:dyDescent="0.2"/>
    <row r="230" spans="1:10" ht="15" customHeight="1" x14ac:dyDescent="0.2">
      <c r="A230" s="21" t="s">
        <v>229</v>
      </c>
    </row>
    <row r="231" spans="1:10" ht="15" customHeight="1" x14ac:dyDescent="0.2">
      <c r="A231" s="21" t="s">
        <v>230</v>
      </c>
    </row>
    <row r="232" spans="1:10" ht="15" customHeight="1" x14ac:dyDescent="0.2">
      <c r="A232" s="21" t="s">
        <v>231</v>
      </c>
    </row>
    <row r="233" spans="1:10" ht="15" customHeight="1" x14ac:dyDescent="0.2"/>
    <row r="234" spans="1:10" ht="15" customHeight="1" x14ac:dyDescent="0.2">
      <c r="A234" s="21" t="s">
        <v>232</v>
      </c>
    </row>
    <row r="235" spans="1:10" ht="15" customHeight="1" x14ac:dyDescent="0.2"/>
    <row r="236" spans="1:10" ht="15" customHeight="1" x14ac:dyDescent="0.2">
      <c r="A236" s="21" t="s">
        <v>233</v>
      </c>
    </row>
    <row r="237" spans="1:10" ht="15" customHeight="1" x14ac:dyDescent="0.2"/>
    <row r="238" spans="1:10" ht="15" customHeight="1" x14ac:dyDescent="0.2">
      <c r="A238" s="21" t="s">
        <v>234</v>
      </c>
    </row>
    <row r="239" spans="1:10" ht="15" customHeight="1" x14ac:dyDescent="0.2">
      <c r="A239" s="21" t="s">
        <v>235</v>
      </c>
    </row>
    <row r="240" spans="1:10" ht="15" customHeight="1" x14ac:dyDescent="0.2"/>
    <row r="241" spans="1:1" ht="15" customHeight="1" x14ac:dyDescent="0.2">
      <c r="A241" s="21" t="s">
        <v>236</v>
      </c>
    </row>
    <row r="242" spans="1:1" ht="15" customHeight="1" x14ac:dyDescent="0.2">
      <c r="A242" s="21" t="s">
        <v>1</v>
      </c>
    </row>
    <row r="243" spans="1:1" ht="12.95" customHeight="1" x14ac:dyDescent="0.2"/>
    <row r="244" spans="1:1" ht="12.75" x14ac:dyDescent="0.2"/>
    <row r="245" spans="1:1" ht="12.75" x14ac:dyDescent="0.2"/>
    <row r="246" spans="1:1" ht="12.75" x14ac:dyDescent="0.2"/>
    <row r="247" spans="1:1" ht="12.75" x14ac:dyDescent="0.2"/>
    <row r="248" spans="1:1" ht="12.75" x14ac:dyDescent="0.2"/>
  </sheetData>
  <autoFilter ref="A9:M213"/>
  <mergeCells count="25">
    <mergeCell ref="F225:G225"/>
    <mergeCell ref="H225:J225"/>
    <mergeCell ref="F226:G226"/>
    <mergeCell ref="H226:I226"/>
    <mergeCell ref="J226:J227"/>
    <mergeCell ref="G1:J1"/>
    <mergeCell ref="G2:J2"/>
    <mergeCell ref="F7:G7"/>
    <mergeCell ref="H7:J7"/>
    <mergeCell ref="F8:G8"/>
    <mergeCell ref="A3:J3"/>
    <mergeCell ref="H8:I8"/>
    <mergeCell ref="J8:J9"/>
    <mergeCell ref="A7:A9"/>
    <mergeCell ref="B7:B9"/>
    <mergeCell ref="C7:C9"/>
    <mergeCell ref="D7:D9"/>
    <mergeCell ref="E7:E9"/>
    <mergeCell ref="G4:J4"/>
    <mergeCell ref="A5:J5"/>
    <mergeCell ref="A225:A227"/>
    <mergeCell ref="B225:B227"/>
    <mergeCell ref="C225:C227"/>
    <mergeCell ref="D225:D227"/>
    <mergeCell ref="E225:E227"/>
  </mergeCells>
  <pageMargins left="0.23622047244094491" right="0.19685039370078741" top="1.1811023622047245" bottom="0.19685039370078741" header="0.19685039370078741" footer="0.19685039370078741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2"/>
  <sheetViews>
    <sheetView view="pageBreakPreview" zoomScale="60" zoomScaleNormal="70" workbookViewId="0">
      <pane xSplit="2" ySplit="9" topLeftCell="C16" activePane="bottomRight" state="frozen"/>
      <selection pane="topRight" activeCell="C1" sqref="C1"/>
      <selection pane="bottomLeft" activeCell="A9" sqref="A9"/>
      <selection pane="bottomRight" activeCell="F19" sqref="F19"/>
    </sheetView>
  </sheetViews>
  <sheetFormatPr defaultRowHeight="12.75" x14ac:dyDescent="0.2"/>
  <cols>
    <col min="1" max="1" width="61.7109375" style="17" customWidth="1"/>
    <col min="2" max="2" width="10" style="17" customWidth="1"/>
    <col min="3" max="3" width="16" style="17" customWidth="1"/>
    <col min="4" max="5" width="17.28515625" style="18" customWidth="1"/>
    <col min="6" max="6" width="13.5703125" style="18" customWidth="1"/>
    <col min="7" max="7" width="12.140625" style="19" customWidth="1"/>
    <col min="8" max="8" width="15.28515625" style="18" customWidth="1"/>
    <col min="9" max="9" width="16.28515625" style="20" customWidth="1"/>
    <col min="10" max="10" width="14.140625" style="18" customWidth="1"/>
    <col min="11" max="16" width="14.140625" style="17" hidden="1" customWidth="1"/>
    <col min="17" max="20" width="8.85546875" style="17" hidden="1" customWidth="1"/>
    <col min="21" max="21" width="8.85546875" style="17" customWidth="1"/>
    <col min="22" max="16384" width="9.140625" style="17"/>
  </cols>
  <sheetData>
    <row r="1" spans="1:21" ht="44.25" hidden="1" customHeight="1" x14ac:dyDescent="0.2">
      <c r="A1" s="43"/>
      <c r="G1" s="57" t="s">
        <v>241</v>
      </c>
      <c r="H1" s="58"/>
      <c r="I1" s="58"/>
      <c r="J1" s="58"/>
      <c r="K1" s="17" t="s">
        <v>369</v>
      </c>
    </row>
    <row r="2" spans="1:21" ht="59.25" hidden="1" customHeight="1" x14ac:dyDescent="0.2">
      <c r="G2" s="59" t="s">
        <v>237</v>
      </c>
      <c r="H2" s="60"/>
      <c r="I2" s="60"/>
      <c r="J2" s="60"/>
    </row>
    <row r="3" spans="1:21" ht="64.5" customHeight="1" x14ac:dyDescent="0.2">
      <c r="A3" s="44"/>
      <c r="B3" s="44"/>
      <c r="C3" s="44"/>
      <c r="D3" s="44"/>
      <c r="E3" s="44"/>
      <c r="F3" s="44"/>
      <c r="G3" s="64" t="s">
        <v>287</v>
      </c>
      <c r="H3" s="64"/>
      <c r="I3" s="64"/>
      <c r="J3" s="64"/>
      <c r="L3" s="34"/>
    </row>
    <row r="4" spans="1:21" ht="27.75" customHeight="1" x14ac:dyDescent="0.2">
      <c r="A4" s="61" t="s">
        <v>238</v>
      </c>
      <c r="B4" s="61"/>
      <c r="C4" s="61"/>
      <c r="D4" s="61"/>
      <c r="E4" s="61"/>
      <c r="F4" s="61"/>
      <c r="G4" s="61"/>
      <c r="H4" s="61"/>
      <c r="I4" s="61"/>
      <c r="J4" s="62"/>
    </row>
    <row r="5" spans="1:21" ht="15.75" customHeight="1" x14ac:dyDescent="0.2"/>
    <row r="6" spans="1:21" ht="54.75" customHeight="1" x14ac:dyDescent="0.2">
      <c r="A6" s="63" t="s">
        <v>4</v>
      </c>
      <c r="B6" s="55" t="s">
        <v>5</v>
      </c>
      <c r="C6" s="56" t="s">
        <v>6</v>
      </c>
      <c r="D6" s="56" t="s">
        <v>7</v>
      </c>
      <c r="E6" s="56" t="s">
        <v>8</v>
      </c>
      <c r="F6" s="56" t="s">
        <v>9</v>
      </c>
      <c r="G6" s="56"/>
      <c r="H6" s="56" t="s">
        <v>10</v>
      </c>
      <c r="I6" s="56"/>
      <c r="J6" s="56"/>
    </row>
    <row r="7" spans="1:21" ht="15.75" customHeight="1" x14ac:dyDescent="0.2">
      <c r="A7" s="63"/>
      <c r="B7" s="55"/>
      <c r="C7" s="56"/>
      <c r="D7" s="56"/>
      <c r="E7" s="56"/>
      <c r="F7" s="54" t="s">
        <v>11</v>
      </c>
      <c r="G7" s="54"/>
      <c r="H7" s="54" t="s">
        <v>12</v>
      </c>
      <c r="I7" s="54"/>
      <c r="J7" s="56" t="s">
        <v>13</v>
      </c>
    </row>
    <row r="8" spans="1:21" ht="70.5" customHeight="1" x14ac:dyDescent="0.2">
      <c r="A8" s="63"/>
      <c r="B8" s="55"/>
      <c r="C8" s="56"/>
      <c r="D8" s="56"/>
      <c r="E8" s="56"/>
      <c r="F8" s="14" t="s">
        <v>14</v>
      </c>
      <c r="G8" s="25" t="s">
        <v>15</v>
      </c>
      <c r="H8" s="14" t="s">
        <v>14</v>
      </c>
      <c r="I8" s="8" t="s">
        <v>15</v>
      </c>
      <c r="J8" s="56"/>
    </row>
    <row r="9" spans="1:21" ht="13.5" customHeight="1" x14ac:dyDescent="0.2">
      <c r="A9" s="35"/>
      <c r="B9" s="1" t="s">
        <v>16</v>
      </c>
      <c r="C9" s="1" t="s">
        <v>17</v>
      </c>
      <c r="D9" s="1" t="s">
        <v>18</v>
      </c>
      <c r="E9" s="1" t="s">
        <v>19</v>
      </c>
      <c r="F9" s="1" t="s">
        <v>20</v>
      </c>
      <c r="G9" s="13" t="s">
        <v>21</v>
      </c>
      <c r="H9" s="1" t="s">
        <v>22</v>
      </c>
      <c r="I9" s="6" t="s">
        <v>23</v>
      </c>
      <c r="J9" s="1" t="s">
        <v>24</v>
      </c>
    </row>
    <row r="10" spans="1:21" ht="40.5" customHeight="1" x14ac:dyDescent="0.2">
      <c r="A10" s="2" t="s">
        <v>25</v>
      </c>
      <c r="B10" s="49" t="s">
        <v>16</v>
      </c>
      <c r="C10" s="1"/>
      <c r="D10" s="13" t="s">
        <v>3</v>
      </c>
      <c r="E10" s="13" t="s">
        <v>3</v>
      </c>
      <c r="F10" s="13">
        <f t="shared" ref="F10" si="0">F11+F16+F18+F25+F27+F31+F32+F34+F38+F37</f>
        <v>5982.21</v>
      </c>
      <c r="G10" s="13" t="s">
        <v>3</v>
      </c>
      <c r="H10" s="13">
        <f>H11+H16+H18+H25+H27+H31+H32+H34+H38+H37</f>
        <v>6729331.6699999999</v>
      </c>
      <c r="I10" s="10" t="s">
        <v>3</v>
      </c>
      <c r="J10" s="10">
        <f>H10/L207*100</f>
        <v>20.86</v>
      </c>
      <c r="L10" s="34"/>
      <c r="M10" s="34"/>
      <c r="N10" s="34"/>
    </row>
    <row r="11" spans="1:21" ht="51" customHeight="1" x14ac:dyDescent="0.2">
      <c r="A11" s="2" t="s">
        <v>26</v>
      </c>
      <c r="B11" s="49" t="s">
        <v>17</v>
      </c>
      <c r="C11" s="1" t="s">
        <v>27</v>
      </c>
      <c r="D11" s="36">
        <v>1.46E-2</v>
      </c>
      <c r="E11" s="13">
        <v>6311.86</v>
      </c>
      <c r="F11" s="13">
        <v>92.15</v>
      </c>
      <c r="G11" s="13" t="s">
        <v>3</v>
      </c>
      <c r="H11" s="13">
        <v>103662.35</v>
      </c>
      <c r="I11" s="10" t="s">
        <v>3</v>
      </c>
      <c r="J11" s="13" t="s">
        <v>3</v>
      </c>
      <c r="K11" s="17">
        <v>1124892</v>
      </c>
      <c r="L11" s="34">
        <f>D11*E11*$K$11/1000</f>
        <v>103662.35</v>
      </c>
      <c r="M11" s="34">
        <f>L11/$K$11*1000</f>
        <v>92.15</v>
      </c>
      <c r="U11" s="34"/>
    </row>
    <row r="12" spans="1:21" ht="36" customHeight="1" x14ac:dyDescent="0.2">
      <c r="A12" s="2" t="s">
        <v>28</v>
      </c>
      <c r="B12" s="49" t="s">
        <v>18</v>
      </c>
      <c r="C12" s="1" t="s">
        <v>27</v>
      </c>
      <c r="D12" s="36">
        <v>1.12E-2</v>
      </c>
      <c r="E12" s="13">
        <v>1274.3699999999999</v>
      </c>
      <c r="F12" s="13">
        <v>14.27</v>
      </c>
      <c r="G12" s="13" t="s">
        <v>3</v>
      </c>
      <c r="H12" s="13">
        <v>16055.52</v>
      </c>
      <c r="I12" s="10" t="s">
        <v>3</v>
      </c>
      <c r="J12" s="1" t="s">
        <v>3</v>
      </c>
      <c r="L12" s="34">
        <f>D12*E12*$K$11/1000</f>
        <v>16055.52</v>
      </c>
      <c r="M12" s="34">
        <f>L12/$K$11*1000</f>
        <v>14.27</v>
      </c>
      <c r="U12" s="34"/>
    </row>
    <row r="13" spans="1:21" ht="36" customHeight="1" x14ac:dyDescent="0.2">
      <c r="A13" s="2" t="s">
        <v>29</v>
      </c>
      <c r="B13" s="49" t="s">
        <v>19</v>
      </c>
      <c r="C13" s="1" t="s">
        <v>27</v>
      </c>
      <c r="D13" s="37">
        <v>4.0000000000000003E-5</v>
      </c>
      <c r="E13" s="13">
        <v>7979.81</v>
      </c>
      <c r="F13" s="13">
        <v>0.32</v>
      </c>
      <c r="G13" s="13" t="s">
        <v>3</v>
      </c>
      <c r="H13" s="13">
        <v>359.06</v>
      </c>
      <c r="I13" s="10" t="s">
        <v>3</v>
      </c>
      <c r="J13" s="1" t="s">
        <v>3</v>
      </c>
      <c r="L13" s="34">
        <f t="shared" ref="L13:L35" si="1">D13*E13*$K$11/1000</f>
        <v>359.06</v>
      </c>
      <c r="M13" s="34">
        <f t="shared" ref="M13:M35" si="2">L13/$K$11*1000</f>
        <v>0.32</v>
      </c>
      <c r="U13" s="34"/>
    </row>
    <row r="14" spans="1:21" ht="36" customHeight="1" x14ac:dyDescent="0.2">
      <c r="A14" s="2" t="s">
        <v>30</v>
      </c>
      <c r="B14" s="49" t="s">
        <v>20</v>
      </c>
      <c r="C14" s="1"/>
      <c r="D14" s="13" t="s">
        <v>3</v>
      </c>
      <c r="E14" s="13" t="s">
        <v>3</v>
      </c>
      <c r="F14" s="13" t="s">
        <v>3</v>
      </c>
      <c r="G14" s="13" t="s">
        <v>3</v>
      </c>
      <c r="H14" s="13" t="s">
        <v>3</v>
      </c>
      <c r="I14" s="10" t="s">
        <v>3</v>
      </c>
      <c r="J14" s="1" t="s">
        <v>3</v>
      </c>
      <c r="L14" s="34"/>
      <c r="M14" s="34"/>
    </row>
    <row r="15" spans="1:21" ht="30" customHeight="1" x14ac:dyDescent="0.2">
      <c r="A15" s="4" t="s">
        <v>31</v>
      </c>
      <c r="B15" s="49" t="s">
        <v>21</v>
      </c>
      <c r="C15" s="1"/>
      <c r="D15" s="13" t="s">
        <v>3</v>
      </c>
      <c r="E15" s="13" t="s">
        <v>3</v>
      </c>
      <c r="F15" s="13" t="s">
        <v>3</v>
      </c>
      <c r="G15" s="13" t="s">
        <v>3</v>
      </c>
      <c r="H15" s="13" t="s">
        <v>3</v>
      </c>
      <c r="I15" s="10" t="s">
        <v>3</v>
      </c>
      <c r="J15" s="1" t="s">
        <v>3</v>
      </c>
      <c r="L15" s="34"/>
      <c r="M15" s="34"/>
    </row>
    <row r="16" spans="1:21" ht="33.75" customHeight="1" x14ac:dyDescent="0.2">
      <c r="A16" s="2" t="s">
        <v>32</v>
      </c>
      <c r="B16" s="49" t="s">
        <v>22</v>
      </c>
      <c r="C16" s="1" t="s">
        <v>33</v>
      </c>
      <c r="D16" s="37">
        <v>0.60794999999999999</v>
      </c>
      <c r="E16" s="13">
        <v>728.3</v>
      </c>
      <c r="F16" s="13">
        <v>442.77</v>
      </c>
      <c r="G16" s="13" t="s">
        <v>3</v>
      </c>
      <c r="H16" s="13">
        <v>498068.41</v>
      </c>
      <c r="I16" s="10" t="s">
        <v>3</v>
      </c>
      <c r="J16" s="1" t="s">
        <v>3</v>
      </c>
      <c r="L16" s="34">
        <f t="shared" si="1"/>
        <v>498068.41</v>
      </c>
      <c r="M16" s="34">
        <f t="shared" si="2"/>
        <v>442.77</v>
      </c>
    </row>
    <row r="17" spans="1:15" ht="33.75" customHeight="1" x14ac:dyDescent="0.2">
      <c r="A17" s="2" t="s">
        <v>28</v>
      </c>
      <c r="B17" s="49" t="s">
        <v>34</v>
      </c>
      <c r="C17" s="1" t="s">
        <v>33</v>
      </c>
      <c r="D17" s="13" t="s">
        <v>3</v>
      </c>
      <c r="E17" s="13" t="s">
        <v>3</v>
      </c>
      <c r="F17" s="13" t="s">
        <v>3</v>
      </c>
      <c r="G17" s="13" t="s">
        <v>3</v>
      </c>
      <c r="H17" s="13" t="s">
        <v>3</v>
      </c>
      <c r="I17" s="10" t="s">
        <v>3</v>
      </c>
      <c r="J17" s="1" t="s">
        <v>3</v>
      </c>
      <c r="L17" s="34"/>
      <c r="M17" s="34"/>
    </row>
    <row r="18" spans="1:15" ht="33.75" customHeight="1" x14ac:dyDescent="0.2">
      <c r="A18" s="2" t="s">
        <v>35</v>
      </c>
      <c r="B18" s="49" t="s">
        <v>23</v>
      </c>
      <c r="C18" s="1" t="s">
        <v>36</v>
      </c>
      <c r="D18" s="13">
        <v>0.12</v>
      </c>
      <c r="E18" s="13">
        <v>2113.1999999999998</v>
      </c>
      <c r="F18" s="13">
        <v>253.58</v>
      </c>
      <c r="G18" s="13" t="s">
        <v>3</v>
      </c>
      <c r="H18" s="13">
        <v>285254.61</v>
      </c>
      <c r="I18" s="10" t="s">
        <v>3</v>
      </c>
      <c r="J18" s="1" t="s">
        <v>3</v>
      </c>
      <c r="L18" s="34">
        <f t="shared" si="1"/>
        <v>285254.61</v>
      </c>
      <c r="M18" s="34">
        <f t="shared" si="2"/>
        <v>253.58</v>
      </c>
    </row>
    <row r="19" spans="1:15" ht="33.75" customHeight="1" x14ac:dyDescent="0.2">
      <c r="A19" s="2" t="s">
        <v>28</v>
      </c>
      <c r="B19" s="49" t="s">
        <v>37</v>
      </c>
      <c r="C19" s="1" t="s">
        <v>36</v>
      </c>
      <c r="D19" s="13" t="s">
        <v>3</v>
      </c>
      <c r="E19" s="13" t="s">
        <v>3</v>
      </c>
      <c r="F19" s="13" t="s">
        <v>3</v>
      </c>
      <c r="G19" s="13" t="s">
        <v>3</v>
      </c>
      <c r="H19" s="13" t="s">
        <v>3</v>
      </c>
      <c r="I19" s="10" t="s">
        <v>3</v>
      </c>
      <c r="J19" s="1" t="s">
        <v>3</v>
      </c>
      <c r="L19" s="34"/>
      <c r="M19" s="34"/>
    </row>
    <row r="20" spans="1:15" ht="33.75" customHeight="1" x14ac:dyDescent="0.2">
      <c r="A20" s="2" t="s">
        <v>38</v>
      </c>
      <c r="B20" s="49" t="s">
        <v>24</v>
      </c>
      <c r="C20" s="14" t="s">
        <v>39</v>
      </c>
      <c r="D20" s="13" t="s">
        <v>3</v>
      </c>
      <c r="E20" s="13" t="s">
        <v>3</v>
      </c>
      <c r="F20" s="13" t="s">
        <v>3</v>
      </c>
      <c r="G20" s="13" t="s">
        <v>3</v>
      </c>
      <c r="H20" s="13" t="s">
        <v>3</v>
      </c>
      <c r="I20" s="10" t="s">
        <v>3</v>
      </c>
      <c r="J20" s="1" t="s">
        <v>3</v>
      </c>
      <c r="L20" s="34"/>
      <c r="M20" s="34"/>
    </row>
    <row r="21" spans="1:15" ht="33.75" customHeight="1" x14ac:dyDescent="0.2">
      <c r="A21" s="2" t="s">
        <v>28</v>
      </c>
      <c r="B21" s="49" t="s">
        <v>40</v>
      </c>
      <c r="C21" s="14" t="s">
        <v>39</v>
      </c>
      <c r="D21" s="13" t="s">
        <v>3</v>
      </c>
      <c r="E21" s="13" t="s">
        <v>3</v>
      </c>
      <c r="F21" s="13" t="s">
        <v>3</v>
      </c>
      <c r="G21" s="13" t="s">
        <v>3</v>
      </c>
      <c r="H21" s="13" t="s">
        <v>3</v>
      </c>
      <c r="I21" s="10" t="s">
        <v>3</v>
      </c>
      <c r="J21" s="1" t="s">
        <v>3</v>
      </c>
      <c r="L21" s="34"/>
      <c r="M21" s="34"/>
    </row>
    <row r="22" spans="1:15" ht="39.75" customHeight="1" x14ac:dyDescent="0.2">
      <c r="A22" s="2" t="s">
        <v>41</v>
      </c>
      <c r="B22" s="49" t="s">
        <v>42</v>
      </c>
      <c r="C22" s="14" t="s">
        <v>39</v>
      </c>
      <c r="D22" s="37">
        <v>1.1299999999999999E-3</v>
      </c>
      <c r="E22" s="13">
        <v>22646.9</v>
      </c>
      <c r="F22" s="13">
        <v>25.59</v>
      </c>
      <c r="G22" s="13" t="s">
        <v>3</v>
      </c>
      <c r="H22" s="13">
        <v>28787.11</v>
      </c>
      <c r="I22" s="10" t="s">
        <v>3</v>
      </c>
      <c r="J22" s="1" t="s">
        <v>3</v>
      </c>
      <c r="L22" s="34">
        <f t="shared" ref="L22" si="3">D22*E22*$K$11/1000</f>
        <v>28787.11</v>
      </c>
      <c r="M22" s="34">
        <f t="shared" si="2"/>
        <v>25.59</v>
      </c>
    </row>
    <row r="23" spans="1:15" ht="32.25" customHeight="1" x14ac:dyDescent="0.2">
      <c r="A23" s="2" t="s">
        <v>28</v>
      </c>
      <c r="B23" s="49" t="s">
        <v>43</v>
      </c>
      <c r="C23" s="14" t="s">
        <v>39</v>
      </c>
      <c r="D23" s="13" t="s">
        <v>3</v>
      </c>
      <c r="E23" s="13" t="s">
        <v>3</v>
      </c>
      <c r="F23" s="13" t="s">
        <v>3</v>
      </c>
      <c r="G23" s="13" t="s">
        <v>3</v>
      </c>
      <c r="H23" s="13" t="s">
        <v>3</v>
      </c>
      <c r="I23" s="10" t="s">
        <v>3</v>
      </c>
      <c r="J23" s="1" t="s">
        <v>3</v>
      </c>
      <c r="L23" s="34"/>
      <c r="M23" s="34"/>
    </row>
    <row r="24" spans="1:15" ht="32.25" customHeight="1" x14ac:dyDescent="0.2">
      <c r="A24" s="2" t="s">
        <v>44</v>
      </c>
      <c r="B24" s="49" t="s">
        <v>45</v>
      </c>
      <c r="C24" s="14"/>
      <c r="D24" s="13" t="s">
        <v>3</v>
      </c>
      <c r="E24" s="13" t="s">
        <v>3</v>
      </c>
      <c r="F24" s="13" t="s">
        <v>3</v>
      </c>
      <c r="G24" s="13" t="s">
        <v>3</v>
      </c>
      <c r="H24" s="13" t="s">
        <v>3</v>
      </c>
      <c r="I24" s="10" t="s">
        <v>3</v>
      </c>
      <c r="J24" s="1" t="s">
        <v>3</v>
      </c>
      <c r="L24" s="34"/>
      <c r="M24" s="34"/>
    </row>
    <row r="25" spans="1:15" ht="32.25" customHeight="1" x14ac:dyDescent="0.2">
      <c r="A25" s="2" t="s">
        <v>46</v>
      </c>
      <c r="B25" s="49" t="s">
        <v>47</v>
      </c>
      <c r="C25" s="14" t="s">
        <v>39</v>
      </c>
      <c r="D25" s="37">
        <v>1.1299999999999999E-3</v>
      </c>
      <c r="E25" s="13">
        <v>22646.9</v>
      </c>
      <c r="F25" s="13">
        <v>25.59</v>
      </c>
      <c r="G25" s="13" t="s">
        <v>3</v>
      </c>
      <c r="H25" s="13">
        <v>28787.11</v>
      </c>
      <c r="I25" s="10" t="s">
        <v>3</v>
      </c>
      <c r="J25" s="1" t="s">
        <v>3</v>
      </c>
      <c r="L25" s="34">
        <f t="shared" si="1"/>
        <v>28787.11</v>
      </c>
      <c r="M25" s="34">
        <f t="shared" si="2"/>
        <v>25.59</v>
      </c>
    </row>
    <row r="26" spans="1:15" ht="32.25" customHeight="1" x14ac:dyDescent="0.2">
      <c r="A26" s="2" t="s">
        <v>28</v>
      </c>
      <c r="B26" s="49" t="s">
        <v>48</v>
      </c>
      <c r="C26" s="14" t="s">
        <v>39</v>
      </c>
      <c r="D26" s="13" t="s">
        <v>3</v>
      </c>
      <c r="E26" s="13" t="s">
        <v>3</v>
      </c>
      <c r="F26" s="13" t="s">
        <v>3</v>
      </c>
      <c r="G26" s="13" t="s">
        <v>3</v>
      </c>
      <c r="H26" s="13" t="s">
        <v>3</v>
      </c>
      <c r="I26" s="10" t="s">
        <v>3</v>
      </c>
      <c r="J26" s="1" t="s">
        <v>3</v>
      </c>
      <c r="L26" s="34"/>
      <c r="M26" s="34"/>
    </row>
    <row r="27" spans="1:15" ht="32.25" customHeight="1" x14ac:dyDescent="0.2">
      <c r="A27" s="2" t="s">
        <v>49</v>
      </c>
      <c r="B27" s="49" t="s">
        <v>50</v>
      </c>
      <c r="C27" s="14" t="s">
        <v>51</v>
      </c>
      <c r="D27" s="36">
        <v>7.6E-3</v>
      </c>
      <c r="E27" s="13">
        <v>132793.20000000001</v>
      </c>
      <c r="F27" s="13">
        <v>1009.23</v>
      </c>
      <c r="G27" s="13" t="s">
        <v>3</v>
      </c>
      <c r="H27" s="13">
        <v>1135272.8600000001</v>
      </c>
      <c r="I27" s="10" t="s">
        <v>3</v>
      </c>
      <c r="J27" s="1" t="s">
        <v>3</v>
      </c>
      <c r="L27" s="34">
        <f t="shared" si="1"/>
        <v>1135272.8600000001</v>
      </c>
      <c r="M27" s="34">
        <f t="shared" si="2"/>
        <v>1009.23</v>
      </c>
    </row>
    <row r="28" spans="1:15" ht="32.25" customHeight="1" x14ac:dyDescent="0.2">
      <c r="A28" s="2" t="s">
        <v>28</v>
      </c>
      <c r="B28" s="49" t="s">
        <v>52</v>
      </c>
      <c r="C28" s="1"/>
      <c r="D28" s="13" t="s">
        <v>3</v>
      </c>
      <c r="E28" s="13" t="s">
        <v>3</v>
      </c>
      <c r="F28" s="13" t="s">
        <v>3</v>
      </c>
      <c r="G28" s="13" t="s">
        <v>3</v>
      </c>
      <c r="H28" s="13" t="s">
        <v>3</v>
      </c>
      <c r="I28" s="10" t="s">
        <v>3</v>
      </c>
      <c r="J28" s="1" t="s">
        <v>3</v>
      </c>
      <c r="L28" s="34"/>
      <c r="M28" s="34"/>
    </row>
    <row r="29" spans="1:15" ht="30" customHeight="1" x14ac:dyDescent="0.2">
      <c r="A29" s="4" t="s">
        <v>53</v>
      </c>
      <c r="B29" s="49" t="s">
        <v>54</v>
      </c>
      <c r="C29" s="1"/>
      <c r="D29" s="13" t="s">
        <v>3</v>
      </c>
      <c r="E29" s="13" t="s">
        <v>3</v>
      </c>
      <c r="F29" s="13" t="s">
        <v>3</v>
      </c>
      <c r="G29" s="13" t="s">
        <v>3</v>
      </c>
      <c r="H29" s="13" t="s">
        <v>3</v>
      </c>
      <c r="I29" s="10" t="s">
        <v>3</v>
      </c>
      <c r="J29" s="1" t="s">
        <v>3</v>
      </c>
      <c r="L29" s="34"/>
      <c r="M29" s="34"/>
    </row>
    <row r="30" spans="1:15" ht="35.25" customHeight="1" x14ac:dyDescent="0.2">
      <c r="A30" s="2" t="s">
        <v>55</v>
      </c>
      <c r="B30" s="49" t="s">
        <v>56</v>
      </c>
      <c r="C30" s="1" t="s">
        <v>33</v>
      </c>
      <c r="D30" s="36">
        <v>4.07E-2</v>
      </c>
      <c r="E30" s="13" t="s">
        <v>3</v>
      </c>
      <c r="F30" s="13" t="s">
        <v>3</v>
      </c>
      <c r="G30" s="13" t="s">
        <v>3</v>
      </c>
      <c r="H30" s="13" t="s">
        <v>3</v>
      </c>
      <c r="I30" s="10" t="s">
        <v>3</v>
      </c>
      <c r="J30" s="1" t="s">
        <v>3</v>
      </c>
      <c r="L30" s="34"/>
      <c r="M30" s="34"/>
    </row>
    <row r="31" spans="1:15" ht="34.5" customHeight="1" x14ac:dyDescent="0.2">
      <c r="A31" s="2" t="s">
        <v>57</v>
      </c>
      <c r="B31" s="49" t="s">
        <v>58</v>
      </c>
      <c r="C31" s="1" t="s">
        <v>33</v>
      </c>
      <c r="D31" s="36">
        <v>3.0700000000000002E-2</v>
      </c>
      <c r="E31" s="13">
        <v>650.5</v>
      </c>
      <c r="F31" s="13">
        <v>19.97</v>
      </c>
      <c r="G31" s="13" t="s">
        <v>3</v>
      </c>
      <c r="H31" s="13">
        <v>22464.49</v>
      </c>
      <c r="I31" s="10" t="s">
        <v>3</v>
      </c>
      <c r="J31" s="1" t="s">
        <v>3</v>
      </c>
      <c r="L31" s="34">
        <f t="shared" si="1"/>
        <v>22464.49</v>
      </c>
      <c r="M31" s="34">
        <f t="shared" si="2"/>
        <v>19.97</v>
      </c>
    </row>
    <row r="32" spans="1:15" ht="30" customHeight="1" x14ac:dyDescent="0.2">
      <c r="A32" s="2" t="s">
        <v>59</v>
      </c>
      <c r="B32" s="49" t="s">
        <v>60</v>
      </c>
      <c r="C32" s="1" t="s">
        <v>33</v>
      </c>
      <c r="D32" s="36">
        <v>0.01</v>
      </c>
      <c r="E32" s="13">
        <v>3228.8</v>
      </c>
      <c r="F32" s="13">
        <v>32.29</v>
      </c>
      <c r="G32" s="13" t="s">
        <v>3</v>
      </c>
      <c r="H32" s="13">
        <v>36320.51</v>
      </c>
      <c r="I32" s="10" t="s">
        <v>3</v>
      </c>
      <c r="J32" s="1" t="s">
        <v>3</v>
      </c>
      <c r="L32" s="34">
        <f t="shared" si="1"/>
        <v>36320.51</v>
      </c>
      <c r="M32" s="34">
        <f t="shared" si="2"/>
        <v>32.29</v>
      </c>
      <c r="N32" s="38"/>
      <c r="O32" s="38"/>
    </row>
    <row r="33" spans="1:19" ht="30" customHeight="1" x14ac:dyDescent="0.2">
      <c r="A33" s="2" t="s">
        <v>283</v>
      </c>
      <c r="B33" s="49" t="s">
        <v>337</v>
      </c>
      <c r="C33" s="1" t="s">
        <v>33</v>
      </c>
      <c r="D33" s="36">
        <v>8.0000000000000004E-4</v>
      </c>
      <c r="E33" s="13">
        <v>3410.6</v>
      </c>
      <c r="F33" s="13">
        <v>2.73</v>
      </c>
      <c r="G33" s="13" t="s">
        <v>3</v>
      </c>
      <c r="H33" s="13">
        <v>3069.25</v>
      </c>
      <c r="I33" s="10" t="s">
        <v>3</v>
      </c>
      <c r="J33" s="1" t="s">
        <v>3</v>
      </c>
      <c r="L33" s="34">
        <f t="shared" si="1"/>
        <v>3069.25</v>
      </c>
      <c r="M33" s="34">
        <f t="shared" si="2"/>
        <v>2.73</v>
      </c>
      <c r="N33" s="38"/>
      <c r="O33" s="38"/>
    </row>
    <row r="34" spans="1:19" ht="40.5" customHeight="1" x14ac:dyDescent="0.2">
      <c r="A34" s="2" t="s">
        <v>61</v>
      </c>
      <c r="B34" s="49" t="s">
        <v>62</v>
      </c>
      <c r="C34" s="1" t="s">
        <v>63</v>
      </c>
      <c r="D34" s="36">
        <v>3.56E-2</v>
      </c>
      <c r="E34" s="13">
        <v>3810.1</v>
      </c>
      <c r="F34" s="13">
        <v>135.63999999999999</v>
      </c>
      <c r="G34" s="13" t="s">
        <v>3</v>
      </c>
      <c r="H34" s="13">
        <v>152579.85999999999</v>
      </c>
      <c r="I34" s="10" t="s">
        <v>3</v>
      </c>
      <c r="J34" s="1" t="s">
        <v>3</v>
      </c>
      <c r="L34" s="34">
        <f t="shared" si="1"/>
        <v>152579.85999999999</v>
      </c>
      <c r="M34" s="34">
        <f t="shared" si="2"/>
        <v>135.63999999999999</v>
      </c>
      <c r="N34" s="38"/>
      <c r="O34" s="38"/>
    </row>
    <row r="35" spans="1:19" ht="40.5" customHeight="1" x14ac:dyDescent="0.2">
      <c r="A35" s="2" t="s">
        <v>283</v>
      </c>
      <c r="B35" s="49" t="s">
        <v>65</v>
      </c>
      <c r="C35" s="1" t="s">
        <v>63</v>
      </c>
      <c r="D35" s="36">
        <v>8.0000000000000004E-4</v>
      </c>
      <c r="E35" s="13">
        <v>3832.7</v>
      </c>
      <c r="F35" s="13">
        <v>3.07</v>
      </c>
      <c r="G35" s="13" t="s">
        <v>3</v>
      </c>
      <c r="H35" s="13">
        <v>3449.1</v>
      </c>
      <c r="I35" s="10" t="s">
        <v>3</v>
      </c>
      <c r="J35" s="1" t="s">
        <v>3</v>
      </c>
      <c r="K35" s="34">
        <f>(6729863667.38/1000)-H39-H10</f>
        <v>0</v>
      </c>
      <c r="L35" s="34">
        <f t="shared" si="1"/>
        <v>3449.1</v>
      </c>
      <c r="M35" s="34">
        <f t="shared" si="2"/>
        <v>3.07</v>
      </c>
      <c r="N35" s="38"/>
      <c r="O35" s="38"/>
    </row>
    <row r="36" spans="1:19" ht="30" customHeight="1" x14ac:dyDescent="0.2">
      <c r="A36" s="4" t="s">
        <v>64</v>
      </c>
      <c r="B36" s="49" t="s">
        <v>336</v>
      </c>
      <c r="C36" s="14" t="s">
        <v>39</v>
      </c>
      <c r="D36" s="13" t="s">
        <v>3</v>
      </c>
      <c r="E36" s="13" t="s">
        <v>3</v>
      </c>
      <c r="F36" s="13" t="s">
        <v>3</v>
      </c>
      <c r="G36" s="13" t="s">
        <v>3</v>
      </c>
      <c r="H36" s="13" t="s">
        <v>3</v>
      </c>
      <c r="I36" s="10" t="s">
        <v>3</v>
      </c>
      <c r="J36" s="1" t="s">
        <v>3</v>
      </c>
      <c r="K36" s="34">
        <f>5982.68-F39-F10</f>
        <v>0</v>
      </c>
      <c r="L36" s="34"/>
      <c r="M36" s="34"/>
      <c r="N36" s="38"/>
      <c r="O36" s="38"/>
    </row>
    <row r="37" spans="1:19" ht="34.5" customHeight="1" x14ac:dyDescent="0.2">
      <c r="A37" s="2" t="s">
        <v>66</v>
      </c>
      <c r="B37" s="49" t="s">
        <v>67</v>
      </c>
      <c r="C37" s="1"/>
      <c r="D37" s="13" t="s">
        <v>3</v>
      </c>
      <c r="E37" s="13" t="s">
        <v>3</v>
      </c>
      <c r="F37" s="13">
        <v>3882.87</v>
      </c>
      <c r="G37" s="13" t="s">
        <v>3</v>
      </c>
      <c r="H37" s="13">
        <v>4366921.47</v>
      </c>
      <c r="I37" s="10" t="s">
        <v>3</v>
      </c>
      <c r="J37" s="1" t="s">
        <v>3</v>
      </c>
      <c r="L37" s="34"/>
      <c r="M37" s="34"/>
      <c r="N37" s="38"/>
      <c r="O37" s="38"/>
    </row>
    <row r="38" spans="1:19" ht="36.75" customHeight="1" x14ac:dyDescent="0.2">
      <c r="A38" s="2" t="s">
        <v>68</v>
      </c>
      <c r="B38" s="49" t="s">
        <v>69</v>
      </c>
      <c r="C38" s="1"/>
      <c r="D38" s="13" t="s">
        <v>3</v>
      </c>
      <c r="E38" s="13" t="s">
        <v>3</v>
      </c>
      <c r="F38" s="13">
        <v>88.12</v>
      </c>
      <c r="G38" s="13" t="s">
        <v>3</v>
      </c>
      <c r="H38" s="13">
        <v>100000</v>
      </c>
      <c r="I38" s="10" t="s">
        <v>3</v>
      </c>
      <c r="J38" s="1" t="s">
        <v>3</v>
      </c>
      <c r="K38" s="17">
        <f>100000000/K11</f>
        <v>88.8974230415009</v>
      </c>
      <c r="L38" s="34"/>
      <c r="M38" s="34"/>
      <c r="N38" s="38"/>
      <c r="O38" s="38"/>
    </row>
    <row r="39" spans="1:19" ht="52.5" customHeight="1" x14ac:dyDescent="0.2">
      <c r="A39" s="2" t="s">
        <v>70</v>
      </c>
      <c r="B39" s="49" t="s">
        <v>71</v>
      </c>
      <c r="C39" s="1"/>
      <c r="D39" s="13" t="s">
        <v>3</v>
      </c>
      <c r="E39" s="13" t="s">
        <v>3</v>
      </c>
      <c r="F39" s="13">
        <v>0.47</v>
      </c>
      <c r="G39" s="13" t="s">
        <v>3</v>
      </c>
      <c r="H39" s="13">
        <v>532</v>
      </c>
      <c r="I39" s="10" t="s">
        <v>3</v>
      </c>
      <c r="J39" s="13">
        <f>H39/(H207+I207)*100</f>
        <v>0</v>
      </c>
      <c r="K39" s="17">
        <f>H39*1000/K11</f>
        <v>0.47293429058078501</v>
      </c>
      <c r="L39" s="34"/>
      <c r="M39" s="34"/>
      <c r="N39" s="38"/>
      <c r="O39" s="38"/>
    </row>
    <row r="40" spans="1:19" ht="49.5" customHeight="1" x14ac:dyDescent="0.2">
      <c r="A40" s="2" t="s">
        <v>72</v>
      </c>
      <c r="B40" s="22">
        <v>20</v>
      </c>
      <c r="C40" s="6"/>
      <c r="D40" s="6" t="s">
        <v>3</v>
      </c>
      <c r="E40" s="6" t="s">
        <v>3</v>
      </c>
      <c r="F40" s="6" t="s">
        <v>3</v>
      </c>
      <c r="G40" s="10">
        <f>G83</f>
        <v>22646.45</v>
      </c>
      <c r="H40" s="6" t="s">
        <v>0</v>
      </c>
      <c r="I40" s="11">
        <f>I83</f>
        <v>25528460.699999999</v>
      </c>
      <c r="J40" s="13">
        <f>I40/(H207+I207)*100</f>
        <v>79.14</v>
      </c>
      <c r="K40" s="45" t="s">
        <v>239</v>
      </c>
      <c r="L40" s="46">
        <v>1127261</v>
      </c>
      <c r="M40" s="34"/>
      <c r="N40" s="17">
        <v>25528460.699999999</v>
      </c>
      <c r="O40" s="34">
        <f>N40-M41</f>
        <v>0</v>
      </c>
      <c r="Q40" s="39"/>
      <c r="S40" s="39"/>
    </row>
    <row r="41" spans="1:19" ht="33" customHeight="1" x14ac:dyDescent="0.2">
      <c r="A41" s="27" t="s">
        <v>84</v>
      </c>
      <c r="B41" s="22">
        <v>21</v>
      </c>
      <c r="C41" s="6" t="s">
        <v>27</v>
      </c>
      <c r="D41" s="6">
        <f>D84</f>
        <v>0.28000000000000003</v>
      </c>
      <c r="E41" s="6">
        <f>E84</f>
        <v>4847.66</v>
      </c>
      <c r="F41" s="6" t="s">
        <v>0</v>
      </c>
      <c r="G41" s="10">
        <f>G84</f>
        <v>1357.34</v>
      </c>
      <c r="H41" s="6" t="s">
        <v>0</v>
      </c>
      <c r="I41" s="11">
        <f>I84</f>
        <v>1530076.4</v>
      </c>
      <c r="J41" s="1" t="s">
        <v>3</v>
      </c>
      <c r="M41" s="34">
        <f>I40-M40</f>
        <v>25528460.699999999</v>
      </c>
      <c r="Q41" s="39"/>
      <c r="S41" s="39"/>
    </row>
    <row r="42" spans="1:19" ht="34.5" customHeight="1" x14ac:dyDescent="0.2">
      <c r="A42" s="2" t="s">
        <v>73</v>
      </c>
      <c r="B42" s="22">
        <v>22</v>
      </c>
      <c r="C42" s="6" t="s">
        <v>3</v>
      </c>
      <c r="D42" s="6" t="s">
        <v>3</v>
      </c>
      <c r="E42" s="10" t="s">
        <v>3</v>
      </c>
      <c r="F42" s="6" t="s">
        <v>3</v>
      </c>
      <c r="G42" s="10" t="s">
        <v>3</v>
      </c>
      <c r="H42" s="6" t="s">
        <v>3</v>
      </c>
      <c r="I42" s="11" t="s">
        <v>3</v>
      </c>
      <c r="J42" s="6" t="s">
        <v>3</v>
      </c>
      <c r="Q42" s="39"/>
      <c r="S42" s="39"/>
    </row>
    <row r="43" spans="1:19" ht="30" customHeight="1" x14ac:dyDescent="0.2">
      <c r="A43" s="28" t="s">
        <v>74</v>
      </c>
      <c r="B43" s="22">
        <v>23</v>
      </c>
      <c r="C43" s="6" t="s">
        <v>3</v>
      </c>
      <c r="D43" s="6" t="s">
        <v>3</v>
      </c>
      <c r="E43" s="10" t="s">
        <v>3</v>
      </c>
      <c r="F43" s="6" t="s">
        <v>3</v>
      </c>
      <c r="G43" s="10" t="s">
        <v>3</v>
      </c>
      <c r="H43" s="6" t="s">
        <v>3</v>
      </c>
      <c r="I43" s="11" t="s">
        <v>3</v>
      </c>
      <c r="J43" s="6" t="s">
        <v>3</v>
      </c>
      <c r="Q43" s="39"/>
      <c r="S43" s="39"/>
    </row>
    <row r="44" spans="1:19" ht="33.75" customHeight="1" x14ac:dyDescent="0.2">
      <c r="A44" s="2" t="s">
        <v>245</v>
      </c>
      <c r="B44" s="49" t="s">
        <v>297</v>
      </c>
      <c r="C44" s="8" t="s">
        <v>75</v>
      </c>
      <c r="D44" s="6">
        <f t="shared" ref="D44:E59" si="4">D87</f>
        <v>0.266791</v>
      </c>
      <c r="E44" s="6">
        <f t="shared" si="4"/>
        <v>2853.1</v>
      </c>
      <c r="F44" s="6" t="s">
        <v>0</v>
      </c>
      <c r="G44" s="10">
        <f t="shared" ref="G44:G82" si="5">G87</f>
        <v>761.18</v>
      </c>
      <c r="H44" s="6" t="s">
        <v>0</v>
      </c>
      <c r="I44" s="11">
        <f t="shared" ref="I44:I82" si="6">I87</f>
        <v>858048.5</v>
      </c>
      <c r="J44" s="1" t="s">
        <v>3</v>
      </c>
      <c r="Q44" s="39"/>
      <c r="S44" s="39"/>
    </row>
    <row r="45" spans="1:19" ht="30" customHeight="1" x14ac:dyDescent="0.2">
      <c r="A45" s="2" t="s">
        <v>246</v>
      </c>
      <c r="B45" s="48" t="s">
        <v>290</v>
      </c>
      <c r="C45" s="8" t="s">
        <v>75</v>
      </c>
      <c r="D45" s="6">
        <f t="shared" si="4"/>
        <v>0.43239300000000003</v>
      </c>
      <c r="E45" s="6">
        <f t="shared" si="4"/>
        <v>3487</v>
      </c>
      <c r="F45" s="6" t="s">
        <v>0</v>
      </c>
      <c r="G45" s="10">
        <f t="shared" si="5"/>
        <v>1507.75</v>
      </c>
      <c r="H45" s="6" t="s">
        <v>0</v>
      </c>
      <c r="I45" s="11">
        <f t="shared" si="6"/>
        <v>1699627.8</v>
      </c>
      <c r="J45" s="1" t="s">
        <v>3</v>
      </c>
      <c r="Q45" s="39"/>
      <c r="S45" s="39"/>
    </row>
    <row r="46" spans="1:19" ht="30" customHeight="1" x14ac:dyDescent="0.2">
      <c r="A46" s="3" t="s">
        <v>258</v>
      </c>
      <c r="B46" s="48" t="s">
        <v>298</v>
      </c>
      <c r="C46" s="8" t="s">
        <v>75</v>
      </c>
      <c r="D46" s="6">
        <f t="shared" si="4"/>
        <v>5.8729999999999997E-3</v>
      </c>
      <c r="E46" s="6">
        <f t="shared" si="4"/>
        <v>1507.7</v>
      </c>
      <c r="F46" s="6" t="s">
        <v>0</v>
      </c>
      <c r="G46" s="10">
        <f t="shared" si="5"/>
        <v>8.85</v>
      </c>
      <c r="H46" s="6" t="s">
        <v>0</v>
      </c>
      <c r="I46" s="11">
        <f t="shared" si="6"/>
        <v>9976.2999999999993</v>
      </c>
      <c r="J46" s="1" t="s">
        <v>3</v>
      </c>
      <c r="Q46" s="39"/>
      <c r="S46" s="39"/>
    </row>
    <row r="47" spans="1:19" ht="30" customHeight="1" x14ac:dyDescent="0.2">
      <c r="A47" s="2" t="s">
        <v>247</v>
      </c>
      <c r="B47" s="49" t="s">
        <v>291</v>
      </c>
      <c r="C47" s="8" t="s">
        <v>75</v>
      </c>
      <c r="D47" s="6">
        <f t="shared" si="4"/>
        <v>0.12743699999999999</v>
      </c>
      <c r="E47" s="6">
        <f t="shared" si="4"/>
        <v>2006.3</v>
      </c>
      <c r="F47" s="6" t="s">
        <v>0</v>
      </c>
      <c r="G47" s="10">
        <f t="shared" si="5"/>
        <v>255.65</v>
      </c>
      <c r="H47" s="6" t="s">
        <v>0</v>
      </c>
      <c r="I47" s="11">
        <f t="shared" si="6"/>
        <v>288184.3</v>
      </c>
      <c r="J47" s="1" t="s">
        <v>3</v>
      </c>
      <c r="Q47" s="39"/>
      <c r="S47" s="39"/>
    </row>
    <row r="48" spans="1:19" ht="30" customHeight="1" x14ac:dyDescent="0.2">
      <c r="A48" s="3" t="s">
        <v>260</v>
      </c>
      <c r="B48" s="49" t="s">
        <v>292</v>
      </c>
      <c r="C48" s="8" t="s">
        <v>75</v>
      </c>
      <c r="D48" s="6">
        <f t="shared" si="4"/>
        <v>6.5270999999999996E-2</v>
      </c>
      <c r="E48" s="6">
        <f t="shared" si="4"/>
        <v>3179.3</v>
      </c>
      <c r="F48" s="6" t="s">
        <v>0</v>
      </c>
      <c r="G48" s="10">
        <f t="shared" si="5"/>
        <v>207.52</v>
      </c>
      <c r="H48" s="6" t="s">
        <v>0</v>
      </c>
      <c r="I48" s="11">
        <f t="shared" si="6"/>
        <v>233929.2</v>
      </c>
      <c r="J48" s="1" t="s">
        <v>3</v>
      </c>
      <c r="Q48" s="39"/>
      <c r="S48" s="39"/>
    </row>
    <row r="49" spans="1:19" ht="30" customHeight="1" x14ac:dyDescent="0.2">
      <c r="A49" s="3" t="s">
        <v>261</v>
      </c>
      <c r="B49" s="49" t="s">
        <v>299</v>
      </c>
      <c r="C49" s="8" t="s">
        <v>75</v>
      </c>
      <c r="D49" s="6">
        <f t="shared" si="4"/>
        <v>6.2165999999999999E-2</v>
      </c>
      <c r="E49" s="6">
        <f t="shared" si="4"/>
        <v>774.2</v>
      </c>
      <c r="F49" s="6" t="s">
        <v>0</v>
      </c>
      <c r="G49" s="10">
        <f t="shared" si="5"/>
        <v>48.13</v>
      </c>
      <c r="H49" s="6" t="s">
        <v>0</v>
      </c>
      <c r="I49" s="11">
        <f t="shared" si="6"/>
        <v>54255.1</v>
      </c>
      <c r="J49" s="1" t="s">
        <v>3</v>
      </c>
      <c r="Q49" s="39"/>
      <c r="S49" s="39"/>
    </row>
    <row r="50" spans="1:19" ht="30" customHeight="1" x14ac:dyDescent="0.2">
      <c r="A50" s="4" t="s">
        <v>248</v>
      </c>
      <c r="B50" s="49" t="s">
        <v>293</v>
      </c>
      <c r="C50" s="6" t="s">
        <v>76</v>
      </c>
      <c r="D50" s="6">
        <f t="shared" si="4"/>
        <v>2.6785049999999999</v>
      </c>
      <c r="E50" s="6">
        <f t="shared" si="4"/>
        <v>487.5</v>
      </c>
      <c r="F50" s="6" t="s">
        <v>0</v>
      </c>
      <c r="G50" s="10">
        <f t="shared" si="5"/>
        <v>1305.77</v>
      </c>
      <c r="H50" s="6" t="s">
        <v>0</v>
      </c>
      <c r="I50" s="11">
        <f t="shared" si="6"/>
        <v>1471943.6</v>
      </c>
      <c r="J50" s="1" t="s">
        <v>3</v>
      </c>
      <c r="Q50" s="39"/>
      <c r="S50" s="39"/>
    </row>
    <row r="51" spans="1:19" ht="30" customHeight="1" x14ac:dyDescent="0.2">
      <c r="A51" s="4" t="s">
        <v>250</v>
      </c>
      <c r="B51" s="49" t="s">
        <v>294</v>
      </c>
      <c r="C51" s="6" t="s">
        <v>33</v>
      </c>
      <c r="D51" s="6">
        <f t="shared" si="4"/>
        <v>0.54</v>
      </c>
      <c r="E51" s="6">
        <f t="shared" si="4"/>
        <v>1070.9000000000001</v>
      </c>
      <c r="F51" s="6" t="s">
        <v>0</v>
      </c>
      <c r="G51" s="10">
        <f t="shared" si="5"/>
        <v>578.29</v>
      </c>
      <c r="H51" s="6" t="s">
        <v>0</v>
      </c>
      <c r="I51" s="11">
        <f t="shared" si="6"/>
        <v>651883.80000000005</v>
      </c>
      <c r="J51" s="1" t="s">
        <v>3</v>
      </c>
      <c r="Q51" s="39"/>
      <c r="S51" s="39"/>
    </row>
    <row r="52" spans="1:19" ht="48" customHeight="1" x14ac:dyDescent="0.2">
      <c r="A52" s="2" t="s">
        <v>249</v>
      </c>
      <c r="B52" s="49" t="s">
        <v>295</v>
      </c>
      <c r="C52" s="6" t="s">
        <v>36</v>
      </c>
      <c r="D52" s="6">
        <f t="shared" si="4"/>
        <v>1.143086</v>
      </c>
      <c r="E52" s="6">
        <f t="shared" si="4"/>
        <v>2398.6999999999998</v>
      </c>
      <c r="F52" s="6" t="s">
        <v>0</v>
      </c>
      <c r="G52" s="10">
        <f t="shared" si="5"/>
        <v>2741.92</v>
      </c>
      <c r="H52" s="6" t="s">
        <v>0</v>
      </c>
      <c r="I52" s="11">
        <f t="shared" si="6"/>
        <v>3090859.5</v>
      </c>
      <c r="J52" s="1" t="s">
        <v>3</v>
      </c>
      <c r="Q52" s="39"/>
      <c r="S52" s="39"/>
    </row>
    <row r="53" spans="1:19" ht="48" customHeight="1" x14ac:dyDescent="0.2">
      <c r="A53" s="5" t="s">
        <v>262</v>
      </c>
      <c r="B53" s="49" t="s">
        <v>296</v>
      </c>
      <c r="C53" s="6" t="s">
        <v>77</v>
      </c>
      <c r="D53" s="6">
        <f t="shared" si="4"/>
        <v>0.24401600000000001</v>
      </c>
      <c r="E53" s="6">
        <f t="shared" si="4"/>
        <v>2592.12</v>
      </c>
      <c r="F53" s="6" t="s">
        <v>0</v>
      </c>
      <c r="G53" s="10">
        <f t="shared" si="5"/>
        <v>632.52</v>
      </c>
      <c r="H53" s="6" t="s">
        <v>0</v>
      </c>
      <c r="I53" s="11">
        <f t="shared" si="6"/>
        <v>713015.1</v>
      </c>
      <c r="J53" s="1" t="s">
        <v>3</v>
      </c>
      <c r="K53" s="40"/>
      <c r="L53" s="40"/>
      <c r="M53" s="41"/>
      <c r="N53" s="41"/>
      <c r="Q53" s="39"/>
      <c r="S53" s="39"/>
    </row>
    <row r="54" spans="1:19" ht="30" customHeight="1" x14ac:dyDescent="0.2">
      <c r="A54" s="3" t="s">
        <v>263</v>
      </c>
      <c r="B54" s="49" t="s">
        <v>300</v>
      </c>
      <c r="C54" s="6" t="s">
        <v>77</v>
      </c>
      <c r="D54" s="6">
        <f t="shared" si="4"/>
        <v>6.0443999999999998E-2</v>
      </c>
      <c r="E54" s="6">
        <f t="shared" si="4"/>
        <v>2898.17</v>
      </c>
      <c r="F54" s="6" t="s">
        <v>0</v>
      </c>
      <c r="G54" s="10">
        <f t="shared" si="5"/>
        <v>175.18</v>
      </c>
      <c r="H54" s="6" t="s">
        <v>0</v>
      </c>
      <c r="I54" s="11">
        <f t="shared" si="6"/>
        <v>197473.6</v>
      </c>
      <c r="J54" s="1" t="s">
        <v>3</v>
      </c>
      <c r="K54" s="40"/>
      <c r="L54" s="40"/>
      <c r="M54" s="41"/>
      <c r="N54" s="41"/>
      <c r="Q54" s="39"/>
      <c r="S54" s="39"/>
    </row>
    <row r="55" spans="1:19" ht="30" customHeight="1" x14ac:dyDescent="0.2">
      <c r="A55" s="3" t="s">
        <v>264</v>
      </c>
      <c r="B55" s="49" t="s">
        <v>301</v>
      </c>
      <c r="C55" s="6" t="s">
        <v>77</v>
      </c>
      <c r="D55" s="6">
        <f t="shared" si="4"/>
        <v>2.8843000000000001E-2</v>
      </c>
      <c r="E55" s="6">
        <f t="shared" si="4"/>
        <v>4132.09</v>
      </c>
      <c r="F55" s="6" t="s">
        <v>0</v>
      </c>
      <c r="G55" s="10">
        <f t="shared" si="5"/>
        <v>119.18</v>
      </c>
      <c r="H55" s="6" t="s">
        <v>0</v>
      </c>
      <c r="I55" s="11">
        <f t="shared" si="6"/>
        <v>134347</v>
      </c>
      <c r="J55" s="1" t="s">
        <v>3</v>
      </c>
      <c r="K55" s="40"/>
      <c r="L55" s="40"/>
      <c r="M55" s="41"/>
      <c r="N55" s="41"/>
      <c r="Q55" s="39"/>
      <c r="S55" s="39"/>
    </row>
    <row r="56" spans="1:19" ht="32.25" customHeight="1" x14ac:dyDescent="0.2">
      <c r="A56" s="5" t="s">
        <v>265</v>
      </c>
      <c r="B56" s="49" t="s">
        <v>302</v>
      </c>
      <c r="C56" s="6" t="s">
        <v>77</v>
      </c>
      <c r="D56" s="6">
        <f t="shared" si="4"/>
        <v>8.0342999999999998E-2</v>
      </c>
      <c r="E56" s="6">
        <f t="shared" si="4"/>
        <v>755.51</v>
      </c>
      <c r="F56" s="6" t="s">
        <v>0</v>
      </c>
      <c r="G56" s="10">
        <f t="shared" si="5"/>
        <v>60.7</v>
      </c>
      <c r="H56" s="6" t="s">
        <v>0</v>
      </c>
      <c r="I56" s="11">
        <f t="shared" si="6"/>
        <v>68424.7</v>
      </c>
      <c r="J56" s="1" t="s">
        <v>3</v>
      </c>
      <c r="K56" s="40"/>
      <c r="L56" s="40"/>
      <c r="M56" s="41"/>
      <c r="N56" s="41"/>
      <c r="Q56" s="39"/>
      <c r="S56" s="39"/>
    </row>
    <row r="57" spans="1:19" ht="30" customHeight="1" x14ac:dyDescent="0.2">
      <c r="A57" s="3" t="s">
        <v>266</v>
      </c>
      <c r="B57" s="49" t="s">
        <v>303</v>
      </c>
      <c r="C57" s="6" t="s">
        <v>77</v>
      </c>
      <c r="D57" s="6">
        <f t="shared" si="4"/>
        <v>4.3251999999999999E-2</v>
      </c>
      <c r="E57" s="6">
        <f t="shared" si="4"/>
        <v>1398.95</v>
      </c>
      <c r="F57" s="6" t="s">
        <v>0</v>
      </c>
      <c r="G57" s="10">
        <f t="shared" si="5"/>
        <v>60.51</v>
      </c>
      <c r="H57" s="6" t="s">
        <v>0</v>
      </c>
      <c r="I57" s="11">
        <f t="shared" si="6"/>
        <v>68210.600000000006</v>
      </c>
      <c r="J57" s="1" t="s">
        <v>3</v>
      </c>
      <c r="K57" s="40"/>
      <c r="L57" s="40"/>
      <c r="M57" s="41"/>
      <c r="N57" s="41"/>
      <c r="Q57" s="39"/>
      <c r="S57" s="39"/>
    </row>
    <row r="58" spans="1:19" ht="33.75" customHeight="1" x14ac:dyDescent="0.2">
      <c r="A58" s="5" t="s">
        <v>267</v>
      </c>
      <c r="B58" s="49" t="s">
        <v>304</v>
      </c>
      <c r="C58" s="6" t="s">
        <v>77</v>
      </c>
      <c r="D58" s="6">
        <f t="shared" si="4"/>
        <v>1.583E-3</v>
      </c>
      <c r="E58" s="6">
        <f t="shared" si="4"/>
        <v>11622.96</v>
      </c>
      <c r="F58" s="6" t="s">
        <v>0</v>
      </c>
      <c r="G58" s="10">
        <f t="shared" si="5"/>
        <v>18.399999999999999</v>
      </c>
      <c r="H58" s="6" t="s">
        <v>0</v>
      </c>
      <c r="I58" s="11">
        <f t="shared" si="6"/>
        <v>20741.599999999999</v>
      </c>
      <c r="J58" s="1" t="s">
        <v>3</v>
      </c>
      <c r="K58" s="40"/>
      <c r="L58" s="40"/>
      <c r="M58" s="41"/>
      <c r="N58" s="41"/>
      <c r="Q58" s="39"/>
      <c r="S58" s="39"/>
    </row>
    <row r="59" spans="1:19" ht="48.75" customHeight="1" x14ac:dyDescent="0.2">
      <c r="A59" s="5" t="s">
        <v>268</v>
      </c>
      <c r="B59" s="49" t="s">
        <v>305</v>
      </c>
      <c r="C59" s="6" t="s">
        <v>77</v>
      </c>
      <c r="D59" s="6">
        <f t="shared" si="4"/>
        <v>1.7746999999999999E-2</v>
      </c>
      <c r="E59" s="6">
        <f t="shared" si="4"/>
        <v>4935.07</v>
      </c>
      <c r="F59" s="6" t="s">
        <v>0</v>
      </c>
      <c r="G59" s="10">
        <f t="shared" si="5"/>
        <v>87.58</v>
      </c>
      <c r="H59" s="6" t="s">
        <v>0</v>
      </c>
      <c r="I59" s="11">
        <f t="shared" si="6"/>
        <v>98725.5</v>
      </c>
      <c r="J59" s="1" t="s">
        <v>3</v>
      </c>
      <c r="K59" s="40"/>
      <c r="L59" s="40"/>
      <c r="M59" s="41"/>
      <c r="N59" s="41"/>
      <c r="Q59" s="39"/>
      <c r="S59" s="39"/>
    </row>
    <row r="60" spans="1:19" ht="21.75" customHeight="1" x14ac:dyDescent="0.2">
      <c r="A60" s="5" t="s">
        <v>269</v>
      </c>
      <c r="B60" s="49" t="s">
        <v>306</v>
      </c>
      <c r="C60" s="6" t="s">
        <v>77</v>
      </c>
      <c r="D60" s="6">
        <f t="shared" ref="D60:E75" si="7">D103</f>
        <v>2.212E-3</v>
      </c>
      <c r="E60" s="6">
        <f t="shared" si="7"/>
        <v>37146.400000000001</v>
      </c>
      <c r="F60" s="6" t="s">
        <v>0</v>
      </c>
      <c r="G60" s="10">
        <f t="shared" si="5"/>
        <v>82.17</v>
      </c>
      <c r="H60" s="6" t="s">
        <v>0</v>
      </c>
      <c r="I60" s="11">
        <f t="shared" si="6"/>
        <v>92627</v>
      </c>
      <c r="J60" s="1" t="s">
        <v>3</v>
      </c>
      <c r="K60" s="40"/>
      <c r="L60" s="40"/>
      <c r="M60" s="41"/>
      <c r="N60" s="41"/>
      <c r="Q60" s="39"/>
      <c r="S60" s="39"/>
    </row>
    <row r="61" spans="1:19" ht="21" customHeight="1" x14ac:dyDescent="0.2">
      <c r="A61" s="5" t="s">
        <v>270</v>
      </c>
      <c r="B61" s="49" t="s">
        <v>307</v>
      </c>
      <c r="C61" s="6" t="s">
        <v>77</v>
      </c>
      <c r="D61" s="6">
        <f t="shared" si="7"/>
        <v>3.8899999999999998E-3</v>
      </c>
      <c r="E61" s="6">
        <f t="shared" si="7"/>
        <v>5290.9</v>
      </c>
      <c r="F61" s="6" t="s">
        <v>0</v>
      </c>
      <c r="G61" s="10">
        <f t="shared" si="5"/>
        <v>20.58</v>
      </c>
      <c r="H61" s="6" t="s">
        <v>0</v>
      </c>
      <c r="I61" s="11">
        <f t="shared" si="6"/>
        <v>23199</v>
      </c>
      <c r="J61" s="1" t="s">
        <v>3</v>
      </c>
      <c r="K61" s="40"/>
      <c r="L61" s="40"/>
      <c r="M61" s="41"/>
      <c r="N61" s="41"/>
      <c r="Q61" s="39"/>
      <c r="S61" s="39"/>
    </row>
    <row r="62" spans="1:19" ht="26.25" customHeight="1" x14ac:dyDescent="0.2">
      <c r="A62" s="5" t="s">
        <v>271</v>
      </c>
      <c r="B62" s="49" t="s">
        <v>308</v>
      </c>
      <c r="C62" s="7" t="s">
        <v>279</v>
      </c>
      <c r="D62" s="6">
        <f t="shared" si="7"/>
        <v>5.7019999999999996E-3</v>
      </c>
      <c r="E62" s="6">
        <f t="shared" si="7"/>
        <v>1441.9</v>
      </c>
      <c r="F62" s="6" t="s">
        <v>0</v>
      </c>
      <c r="G62" s="10">
        <f t="shared" si="5"/>
        <v>8.2200000000000006</v>
      </c>
      <c r="H62" s="6" t="s">
        <v>0</v>
      </c>
      <c r="I62" s="11">
        <f t="shared" si="6"/>
        <v>9266.1</v>
      </c>
      <c r="J62" s="1" t="s">
        <v>3</v>
      </c>
      <c r="Q62" s="39"/>
      <c r="S62" s="39"/>
    </row>
    <row r="63" spans="1:19" ht="30" customHeight="1" x14ac:dyDescent="0.2">
      <c r="A63" s="4" t="s">
        <v>259</v>
      </c>
      <c r="B63" s="50" t="s">
        <v>309</v>
      </c>
      <c r="C63" s="8" t="s">
        <v>75</v>
      </c>
      <c r="D63" s="6">
        <f t="shared" si="7"/>
        <v>0.26173600000000002</v>
      </c>
      <c r="E63" s="6">
        <f t="shared" si="7"/>
        <v>2897.3</v>
      </c>
      <c r="F63" s="6" t="s">
        <v>0</v>
      </c>
      <c r="G63" s="10">
        <f t="shared" si="5"/>
        <v>758.33</v>
      </c>
      <c r="H63" s="6" t="s">
        <v>0</v>
      </c>
      <c r="I63" s="11">
        <f t="shared" si="6"/>
        <v>854835.8</v>
      </c>
      <c r="J63" s="1" t="s">
        <v>3</v>
      </c>
      <c r="Q63" s="39"/>
      <c r="S63" s="39"/>
    </row>
    <row r="64" spans="1:19" ht="30" customHeight="1" x14ac:dyDescent="0.2">
      <c r="A64" s="3" t="s">
        <v>272</v>
      </c>
      <c r="B64" s="50" t="s">
        <v>311</v>
      </c>
      <c r="C64" s="8" t="s">
        <v>75</v>
      </c>
      <c r="D64" s="6">
        <f t="shared" si="7"/>
        <v>4.505E-2</v>
      </c>
      <c r="E64" s="6">
        <f t="shared" si="7"/>
        <v>4090.6</v>
      </c>
      <c r="F64" s="6" t="s">
        <v>0</v>
      </c>
      <c r="G64" s="10">
        <f t="shared" si="5"/>
        <v>184.28</v>
      </c>
      <c r="H64" s="6" t="s">
        <v>0</v>
      </c>
      <c r="I64" s="11">
        <f t="shared" si="6"/>
        <v>207731.7</v>
      </c>
      <c r="J64" s="1" t="s">
        <v>3</v>
      </c>
      <c r="Q64" s="39"/>
      <c r="S64" s="39"/>
    </row>
    <row r="65" spans="1:19" ht="30" customHeight="1" x14ac:dyDescent="0.2">
      <c r="A65" s="3" t="s">
        <v>273</v>
      </c>
      <c r="B65" s="50" t="s">
        <v>312</v>
      </c>
      <c r="C65" s="8" t="s">
        <v>75</v>
      </c>
      <c r="D65" s="6">
        <f t="shared" si="7"/>
        <v>5.9799999999999999E-2</v>
      </c>
      <c r="E65" s="6">
        <f t="shared" si="7"/>
        <v>1544.4</v>
      </c>
      <c r="F65" s="6" t="s">
        <v>0</v>
      </c>
      <c r="G65" s="10">
        <f t="shared" si="5"/>
        <v>92.36</v>
      </c>
      <c r="H65" s="6" t="s">
        <v>0</v>
      </c>
      <c r="I65" s="11">
        <f t="shared" si="6"/>
        <v>104113.8</v>
      </c>
      <c r="J65" s="1" t="s">
        <v>3</v>
      </c>
      <c r="Q65" s="39"/>
      <c r="S65" s="39"/>
    </row>
    <row r="66" spans="1:19" ht="30" customHeight="1" x14ac:dyDescent="0.2">
      <c r="A66" s="3" t="s">
        <v>274</v>
      </c>
      <c r="B66" s="50" t="s">
        <v>313</v>
      </c>
      <c r="C66" s="8" t="s">
        <v>75</v>
      </c>
      <c r="D66" s="6">
        <f t="shared" si="7"/>
        <v>0.125224</v>
      </c>
      <c r="E66" s="6">
        <f t="shared" si="7"/>
        <v>3434.3</v>
      </c>
      <c r="F66" s="6" t="s">
        <v>0</v>
      </c>
      <c r="G66" s="10">
        <f t="shared" si="5"/>
        <v>430.06</v>
      </c>
      <c r="H66" s="6" t="s">
        <v>0</v>
      </c>
      <c r="I66" s="11">
        <f t="shared" si="6"/>
        <v>484789.9</v>
      </c>
      <c r="J66" s="1" t="s">
        <v>3</v>
      </c>
      <c r="Q66" s="39"/>
      <c r="S66" s="39"/>
    </row>
    <row r="67" spans="1:19" ht="22.5" customHeight="1" x14ac:dyDescent="0.2">
      <c r="A67" s="4" t="s">
        <v>278</v>
      </c>
      <c r="B67" s="50" t="s">
        <v>314</v>
      </c>
      <c r="C67" s="8" t="s">
        <v>75</v>
      </c>
      <c r="D67" s="6">
        <f t="shared" si="7"/>
        <v>2.2207000000000001E-2</v>
      </c>
      <c r="E67" s="6">
        <f t="shared" si="7"/>
        <v>1262.3</v>
      </c>
      <c r="F67" s="6" t="s">
        <v>0</v>
      </c>
      <c r="G67" s="10">
        <f t="shared" si="5"/>
        <v>28.03</v>
      </c>
      <c r="H67" s="6" t="s">
        <v>0</v>
      </c>
      <c r="I67" s="11">
        <f t="shared" si="6"/>
        <v>31597.1</v>
      </c>
      <c r="J67" s="1" t="s">
        <v>3</v>
      </c>
      <c r="Q67" s="39"/>
      <c r="S67" s="39"/>
    </row>
    <row r="68" spans="1:19" ht="57" customHeight="1" x14ac:dyDescent="0.2">
      <c r="A68" s="29" t="s">
        <v>242</v>
      </c>
      <c r="B68" s="50" t="s">
        <v>310</v>
      </c>
      <c r="C68" s="8" t="s">
        <v>39</v>
      </c>
      <c r="D68" s="6">
        <f t="shared" si="7"/>
        <v>6.7347000000000004E-2</v>
      </c>
      <c r="E68" s="6">
        <f t="shared" si="7"/>
        <v>35815.4</v>
      </c>
      <c r="F68" s="6" t="s">
        <v>0</v>
      </c>
      <c r="G68" s="10">
        <f t="shared" si="5"/>
        <v>2424.63</v>
      </c>
      <c r="H68" s="6" t="s">
        <v>0</v>
      </c>
      <c r="I68" s="11">
        <f t="shared" si="6"/>
        <v>2733194.2</v>
      </c>
      <c r="J68" s="6" t="s">
        <v>3</v>
      </c>
      <c r="Q68" s="39"/>
      <c r="S68" s="39"/>
    </row>
    <row r="69" spans="1:19" ht="30" customHeight="1" x14ac:dyDescent="0.2">
      <c r="A69" s="2" t="s">
        <v>275</v>
      </c>
      <c r="B69" s="50" t="s">
        <v>315</v>
      </c>
      <c r="C69" s="8" t="s">
        <v>39</v>
      </c>
      <c r="D69" s="6">
        <f t="shared" si="7"/>
        <v>9.6050000000000007E-3</v>
      </c>
      <c r="E69" s="6">
        <f t="shared" si="7"/>
        <v>80858.5</v>
      </c>
      <c r="F69" s="6" t="s">
        <v>0</v>
      </c>
      <c r="G69" s="10">
        <f t="shared" si="5"/>
        <v>776.65</v>
      </c>
      <c r="H69" s="6" t="s">
        <v>0</v>
      </c>
      <c r="I69" s="11">
        <f t="shared" si="6"/>
        <v>875487.3</v>
      </c>
      <c r="J69" s="1" t="s">
        <v>3</v>
      </c>
      <c r="Q69" s="39"/>
      <c r="S69" s="39"/>
    </row>
    <row r="70" spans="1:19" ht="31.5" customHeight="1" x14ac:dyDescent="0.2">
      <c r="A70" s="2" t="s">
        <v>276</v>
      </c>
      <c r="B70" s="50" t="s">
        <v>316</v>
      </c>
      <c r="C70" s="8" t="s">
        <v>39</v>
      </c>
      <c r="D70" s="6">
        <f t="shared" si="7"/>
        <v>9.1E-4</v>
      </c>
      <c r="E70" s="6">
        <f t="shared" si="7"/>
        <v>112726.39999999999</v>
      </c>
      <c r="F70" s="6" t="s">
        <v>0</v>
      </c>
      <c r="G70" s="10">
        <f t="shared" si="5"/>
        <v>102.58</v>
      </c>
      <c r="H70" s="6" t="s">
        <v>0</v>
      </c>
      <c r="I70" s="11">
        <f t="shared" si="6"/>
        <v>115634.4</v>
      </c>
      <c r="J70" s="1" t="s">
        <v>3</v>
      </c>
      <c r="Q70" s="39"/>
      <c r="S70" s="39"/>
    </row>
    <row r="71" spans="1:19" ht="31.5" customHeight="1" x14ac:dyDescent="0.2">
      <c r="A71" s="9" t="s">
        <v>277</v>
      </c>
      <c r="B71" s="50" t="s">
        <v>317</v>
      </c>
      <c r="C71" s="8" t="s">
        <v>39</v>
      </c>
      <c r="D71" s="6">
        <f t="shared" si="7"/>
        <v>6.9499999999999998E-4</v>
      </c>
      <c r="E71" s="6">
        <f t="shared" si="7"/>
        <v>118934.39999999999</v>
      </c>
      <c r="F71" s="6" t="s">
        <v>0</v>
      </c>
      <c r="G71" s="10">
        <f t="shared" si="5"/>
        <v>82.66</v>
      </c>
      <c r="H71" s="6" t="s">
        <v>0</v>
      </c>
      <c r="I71" s="11">
        <f t="shared" si="6"/>
        <v>93179.4</v>
      </c>
      <c r="J71" s="1" t="s">
        <v>3</v>
      </c>
      <c r="Q71" s="39"/>
      <c r="S71" s="39"/>
    </row>
    <row r="72" spans="1:19" ht="63.75" customHeight="1" x14ac:dyDescent="0.2">
      <c r="A72" s="30" t="s">
        <v>243</v>
      </c>
      <c r="B72" s="50" t="s">
        <v>361</v>
      </c>
      <c r="C72" s="8" t="s">
        <v>39</v>
      </c>
      <c r="D72" s="6">
        <f t="shared" si="7"/>
        <v>0.17302100000000001</v>
      </c>
      <c r="E72" s="6">
        <f t="shared" si="7"/>
        <v>55418.6</v>
      </c>
      <c r="F72" s="6" t="s">
        <v>0</v>
      </c>
      <c r="G72" s="10">
        <f t="shared" si="5"/>
        <v>9588.58</v>
      </c>
      <c r="H72" s="6" t="s">
        <v>0</v>
      </c>
      <c r="I72" s="11">
        <f t="shared" si="6"/>
        <v>10808832.300000001</v>
      </c>
      <c r="J72" s="6" t="s">
        <v>3</v>
      </c>
      <c r="Q72" s="39"/>
      <c r="S72" s="39"/>
    </row>
    <row r="73" spans="1:19" ht="30" customHeight="1" x14ac:dyDescent="0.2">
      <c r="A73" s="2" t="s">
        <v>251</v>
      </c>
      <c r="B73" s="50" t="s">
        <v>362</v>
      </c>
      <c r="C73" s="8" t="s">
        <v>79</v>
      </c>
      <c r="D73" s="6">
        <f t="shared" si="7"/>
        <v>1.0265E-2</v>
      </c>
      <c r="E73" s="6">
        <f t="shared" si="7"/>
        <v>104621.2</v>
      </c>
      <c r="F73" s="6" t="s">
        <v>0</v>
      </c>
      <c r="G73" s="10">
        <f t="shared" si="5"/>
        <v>1073.94</v>
      </c>
      <c r="H73" s="6" t="s">
        <v>0</v>
      </c>
      <c r="I73" s="11">
        <f t="shared" si="6"/>
        <v>1210610.7</v>
      </c>
      <c r="J73" s="1" t="s">
        <v>3</v>
      </c>
      <c r="Q73" s="39"/>
      <c r="S73" s="39"/>
    </row>
    <row r="74" spans="1:19" ht="38.25" customHeight="1" x14ac:dyDescent="0.2">
      <c r="A74" s="2" t="s">
        <v>252</v>
      </c>
      <c r="B74" s="50" t="s">
        <v>363</v>
      </c>
      <c r="C74" s="8" t="s">
        <v>79</v>
      </c>
      <c r="D74" s="6">
        <f t="shared" si="7"/>
        <v>2.3270000000000001E-3</v>
      </c>
      <c r="E74" s="6">
        <f t="shared" si="7"/>
        <v>207340.7</v>
      </c>
      <c r="F74" s="6" t="s">
        <v>0</v>
      </c>
      <c r="G74" s="10">
        <f t="shared" si="5"/>
        <v>482.48</v>
      </c>
      <c r="H74" s="6" t="s">
        <v>0</v>
      </c>
      <c r="I74" s="11">
        <f t="shared" si="6"/>
        <v>0</v>
      </c>
      <c r="J74" s="1" t="s">
        <v>3</v>
      </c>
      <c r="Q74" s="39"/>
      <c r="S74" s="39"/>
    </row>
    <row r="75" spans="1:19" ht="30" customHeight="1" x14ac:dyDescent="0.2">
      <c r="A75" s="2" t="s">
        <v>253</v>
      </c>
      <c r="B75" s="50" t="s">
        <v>364</v>
      </c>
      <c r="C75" s="8" t="s">
        <v>79</v>
      </c>
      <c r="D75" s="6">
        <f t="shared" si="7"/>
        <v>5.3200000000000003E-4</v>
      </c>
      <c r="E75" s="6">
        <f t="shared" si="7"/>
        <v>270682</v>
      </c>
      <c r="F75" s="6" t="s">
        <v>0</v>
      </c>
      <c r="G75" s="10">
        <f t="shared" si="5"/>
        <v>144</v>
      </c>
      <c r="H75" s="6" t="s">
        <v>0</v>
      </c>
      <c r="I75" s="11">
        <f t="shared" si="6"/>
        <v>162325.6</v>
      </c>
      <c r="J75" s="1" t="s">
        <v>3</v>
      </c>
      <c r="Q75" s="39"/>
      <c r="S75" s="39"/>
    </row>
    <row r="76" spans="1:19" ht="30" customHeight="1" x14ac:dyDescent="0.2">
      <c r="A76" s="2" t="s">
        <v>244</v>
      </c>
      <c r="B76" s="50" t="s">
        <v>365</v>
      </c>
      <c r="C76" s="8" t="s">
        <v>79</v>
      </c>
      <c r="D76" s="6">
        <f t="shared" ref="D76:E82" si="8">D119</f>
        <v>8.8999999999999995E-5</v>
      </c>
      <c r="E76" s="6">
        <f t="shared" si="8"/>
        <v>325685.09999999998</v>
      </c>
      <c r="F76" s="6" t="s">
        <v>0</v>
      </c>
      <c r="G76" s="10">
        <f t="shared" si="5"/>
        <v>28.99</v>
      </c>
      <c r="H76" s="6" t="s">
        <v>0</v>
      </c>
      <c r="I76" s="11">
        <f t="shared" si="6"/>
        <v>32679.3</v>
      </c>
      <c r="J76" s="1" t="s">
        <v>3</v>
      </c>
      <c r="Q76" s="39"/>
      <c r="S76" s="39"/>
    </row>
    <row r="77" spans="1:19" ht="30" customHeight="1" x14ac:dyDescent="0.2">
      <c r="A77" s="2" t="s">
        <v>254</v>
      </c>
      <c r="B77" s="50" t="s">
        <v>366</v>
      </c>
      <c r="C77" s="8" t="s">
        <v>79</v>
      </c>
      <c r="D77" s="6">
        <f t="shared" si="8"/>
        <v>4.7199999999999998E-4</v>
      </c>
      <c r="E77" s="6">
        <f t="shared" si="8"/>
        <v>211986</v>
      </c>
      <c r="F77" s="6" t="s">
        <v>0</v>
      </c>
      <c r="G77" s="10">
        <f t="shared" si="5"/>
        <v>100.06</v>
      </c>
      <c r="H77" s="6" t="s">
        <v>0</v>
      </c>
      <c r="I77" s="11">
        <f t="shared" si="6"/>
        <v>0</v>
      </c>
      <c r="J77" s="1" t="s">
        <v>3</v>
      </c>
      <c r="Q77" s="39"/>
      <c r="S77" s="39"/>
    </row>
    <row r="78" spans="1:19" ht="30" customHeight="1" x14ac:dyDescent="0.2">
      <c r="A78" s="28" t="s">
        <v>80</v>
      </c>
      <c r="B78" s="50" t="s">
        <v>367</v>
      </c>
      <c r="C78" s="6" t="s">
        <v>3</v>
      </c>
      <c r="D78" s="6" t="str">
        <f t="shared" si="8"/>
        <v>X</v>
      </c>
      <c r="E78" s="6" t="str">
        <f t="shared" si="8"/>
        <v>X</v>
      </c>
      <c r="F78" s="6" t="s">
        <v>0</v>
      </c>
      <c r="G78" s="10" t="str">
        <f t="shared" si="5"/>
        <v>X</v>
      </c>
      <c r="H78" s="6" t="s">
        <v>0</v>
      </c>
      <c r="I78" s="11" t="str">
        <f t="shared" si="6"/>
        <v>X</v>
      </c>
      <c r="J78" s="6" t="s">
        <v>3</v>
      </c>
      <c r="Q78" s="39"/>
      <c r="S78" s="39"/>
    </row>
    <row r="79" spans="1:19" ht="30" customHeight="1" x14ac:dyDescent="0.2">
      <c r="A79" s="4" t="s">
        <v>255</v>
      </c>
      <c r="B79" s="50" t="s">
        <v>368</v>
      </c>
      <c r="C79" s="8" t="s">
        <v>81</v>
      </c>
      <c r="D79" s="6">
        <f t="shared" si="8"/>
        <v>3.9870000000000001E-3</v>
      </c>
      <c r="E79" s="6">
        <f t="shared" si="8"/>
        <v>27684.5</v>
      </c>
      <c r="F79" s="6" t="s">
        <v>0</v>
      </c>
      <c r="G79" s="10">
        <f t="shared" si="5"/>
        <v>110.38</v>
      </c>
      <c r="H79" s="6" t="s">
        <v>0</v>
      </c>
      <c r="I79" s="11">
        <f t="shared" si="6"/>
        <v>124427.1</v>
      </c>
      <c r="J79" s="1" t="s">
        <v>3</v>
      </c>
      <c r="Q79" s="39"/>
      <c r="S79" s="39"/>
    </row>
    <row r="80" spans="1:19" ht="40.5" customHeight="1" x14ac:dyDescent="0.2">
      <c r="A80" s="2" t="s">
        <v>256</v>
      </c>
      <c r="B80" s="50" t="s">
        <v>360</v>
      </c>
      <c r="C80" s="6" t="s">
        <v>39</v>
      </c>
      <c r="D80" s="6">
        <f t="shared" si="8"/>
        <v>1.9910000000000001E-3</v>
      </c>
      <c r="E80" s="6">
        <f t="shared" si="8"/>
        <v>29771.5</v>
      </c>
      <c r="F80" s="6" t="s">
        <v>0</v>
      </c>
      <c r="G80" s="10">
        <f t="shared" si="5"/>
        <v>59.28</v>
      </c>
      <c r="H80" s="6" t="s">
        <v>0</v>
      </c>
      <c r="I80" s="11">
        <f t="shared" si="6"/>
        <v>66824</v>
      </c>
      <c r="J80" s="1" t="s">
        <v>3</v>
      </c>
      <c r="Q80" s="39"/>
      <c r="S80" s="39"/>
    </row>
    <row r="81" spans="1:19" ht="40.5" customHeight="1" x14ac:dyDescent="0.2">
      <c r="A81" s="2" t="s">
        <v>257</v>
      </c>
      <c r="B81" s="50" t="s">
        <v>359</v>
      </c>
      <c r="C81" s="8" t="s">
        <v>79</v>
      </c>
      <c r="D81" s="6">
        <f t="shared" si="8"/>
        <v>6.0540000000000004E-3</v>
      </c>
      <c r="E81" s="6">
        <f t="shared" si="8"/>
        <v>58761.9</v>
      </c>
      <c r="F81" s="6" t="s">
        <v>0</v>
      </c>
      <c r="G81" s="10">
        <f t="shared" si="5"/>
        <v>355.74</v>
      </c>
      <c r="H81" s="6" t="s">
        <v>0</v>
      </c>
      <c r="I81" s="11">
        <f t="shared" si="6"/>
        <v>401011.8</v>
      </c>
      <c r="J81" s="1" t="s">
        <v>3</v>
      </c>
      <c r="Q81" s="39"/>
      <c r="S81" s="39"/>
    </row>
    <row r="82" spans="1:19" ht="30" customHeight="1" x14ac:dyDescent="0.2">
      <c r="A82" s="28" t="s">
        <v>214</v>
      </c>
      <c r="B82" s="50" t="s">
        <v>339</v>
      </c>
      <c r="C82" s="6" t="s">
        <v>83</v>
      </c>
      <c r="D82" s="6" t="str">
        <f t="shared" si="8"/>
        <v>X</v>
      </c>
      <c r="E82" s="6" t="str">
        <f t="shared" si="8"/>
        <v>X</v>
      </c>
      <c r="F82" s="6" t="s">
        <v>0</v>
      </c>
      <c r="G82" s="10">
        <f t="shared" si="5"/>
        <v>181.06</v>
      </c>
      <c r="H82" s="6" t="s">
        <v>0</v>
      </c>
      <c r="I82" s="11">
        <f t="shared" si="6"/>
        <v>204099.4</v>
      </c>
      <c r="J82" s="1" t="s">
        <v>3</v>
      </c>
      <c r="Q82" s="39"/>
      <c r="S82" s="39"/>
    </row>
    <row r="83" spans="1:19" ht="49.5" customHeight="1" x14ac:dyDescent="0.2">
      <c r="A83" s="2" t="s">
        <v>240</v>
      </c>
      <c r="B83" s="50" t="s">
        <v>338</v>
      </c>
      <c r="C83" s="6"/>
      <c r="D83" s="6" t="s">
        <v>3</v>
      </c>
      <c r="E83" s="6" t="s">
        <v>3</v>
      </c>
      <c r="F83" s="6" t="s">
        <v>3</v>
      </c>
      <c r="G83" s="10">
        <f>G84+G87+G88+G90+G93+G94+G95+G96+G106+G110+G111+G115+G122+G123+G124+G125</f>
        <v>22646.45</v>
      </c>
      <c r="H83" s="6" t="s">
        <v>3</v>
      </c>
      <c r="I83" s="11">
        <f>I84+I87+I88+I90+I93+I94+I95+I96+I106+I110+I111+I115+I122+I123+I124+I125</f>
        <v>25528460.699999999</v>
      </c>
      <c r="J83" s="13"/>
      <c r="K83" s="45" t="s">
        <v>239</v>
      </c>
      <c r="L83" s="46">
        <v>1127261</v>
      </c>
      <c r="M83" s="34"/>
      <c r="Q83" s="39"/>
      <c r="S83" s="39"/>
    </row>
    <row r="84" spans="1:19" ht="33" customHeight="1" x14ac:dyDescent="0.2">
      <c r="A84" s="27" t="s">
        <v>84</v>
      </c>
      <c r="B84" s="50" t="s">
        <v>328</v>
      </c>
      <c r="C84" s="6" t="s">
        <v>27</v>
      </c>
      <c r="D84" s="6">
        <v>0.28000000000000003</v>
      </c>
      <c r="E84" s="10">
        <v>4847.66</v>
      </c>
      <c r="F84" s="6" t="s">
        <v>0</v>
      </c>
      <c r="G84" s="10">
        <f>D84*E84</f>
        <v>1357.34</v>
      </c>
      <c r="H84" s="6" t="s">
        <v>0</v>
      </c>
      <c r="I84" s="11">
        <f>G84*$L$83/1000</f>
        <v>1530076.4</v>
      </c>
      <c r="J84" s="1" t="s">
        <v>3</v>
      </c>
      <c r="Q84" s="39"/>
      <c r="S84" s="39"/>
    </row>
    <row r="85" spans="1:19" ht="34.5" customHeight="1" x14ac:dyDescent="0.2">
      <c r="A85" s="2" t="s">
        <v>73</v>
      </c>
      <c r="B85" s="50" t="s">
        <v>340</v>
      </c>
      <c r="C85" s="6" t="s">
        <v>3</v>
      </c>
      <c r="D85" s="6" t="s">
        <v>3</v>
      </c>
      <c r="E85" s="10" t="s">
        <v>3</v>
      </c>
      <c r="F85" s="6" t="s">
        <v>3</v>
      </c>
      <c r="G85" s="10" t="s">
        <v>3</v>
      </c>
      <c r="H85" s="6" t="s">
        <v>3</v>
      </c>
      <c r="I85" s="10" t="s">
        <v>3</v>
      </c>
      <c r="J85" s="6" t="s">
        <v>3</v>
      </c>
      <c r="Q85" s="39"/>
      <c r="S85" s="39"/>
    </row>
    <row r="86" spans="1:19" ht="30" customHeight="1" x14ac:dyDescent="0.2">
      <c r="A86" s="28" t="s">
        <v>74</v>
      </c>
      <c r="B86" s="50" t="s">
        <v>329</v>
      </c>
      <c r="C86" s="6" t="s">
        <v>3</v>
      </c>
      <c r="D86" s="6" t="s">
        <v>3</v>
      </c>
      <c r="E86" s="10" t="s">
        <v>3</v>
      </c>
      <c r="F86" s="6" t="s">
        <v>3</v>
      </c>
      <c r="G86" s="10" t="s">
        <v>3</v>
      </c>
      <c r="H86" s="6" t="s">
        <v>3</v>
      </c>
      <c r="I86" s="10" t="s">
        <v>3</v>
      </c>
      <c r="J86" s="6" t="s">
        <v>3</v>
      </c>
      <c r="Q86" s="39"/>
      <c r="S86" s="39"/>
    </row>
    <row r="87" spans="1:19" ht="33.75" customHeight="1" x14ac:dyDescent="0.2">
      <c r="A87" s="2" t="s">
        <v>245</v>
      </c>
      <c r="B87" s="50" t="s">
        <v>330</v>
      </c>
      <c r="C87" s="8" t="s">
        <v>75</v>
      </c>
      <c r="D87" s="12">
        <v>0.266791</v>
      </c>
      <c r="E87" s="10">
        <v>2853.1</v>
      </c>
      <c r="F87" s="6" t="s">
        <v>0</v>
      </c>
      <c r="G87" s="10">
        <f>D87*E87</f>
        <v>761.18</v>
      </c>
      <c r="H87" s="6" t="s">
        <v>0</v>
      </c>
      <c r="I87" s="11">
        <f t="shared" ref="I87:I124" si="9">G87*$L$83/1000</f>
        <v>858048.5</v>
      </c>
      <c r="J87" s="1" t="s">
        <v>3</v>
      </c>
      <c r="Q87" s="39"/>
      <c r="S87" s="39"/>
    </row>
    <row r="88" spans="1:19" ht="30" customHeight="1" x14ac:dyDescent="0.2">
      <c r="A88" s="2" t="s">
        <v>246</v>
      </c>
      <c r="B88" s="50" t="s">
        <v>331</v>
      </c>
      <c r="C88" s="8" t="s">
        <v>75</v>
      </c>
      <c r="D88" s="12">
        <v>0.43239300000000003</v>
      </c>
      <c r="E88" s="10">
        <v>3487</v>
      </c>
      <c r="F88" s="6" t="s">
        <v>0</v>
      </c>
      <c r="G88" s="10">
        <f t="shared" ref="G88:G124" si="10">D88*E88</f>
        <v>1507.75</v>
      </c>
      <c r="H88" s="6" t="s">
        <v>0</v>
      </c>
      <c r="I88" s="11">
        <f t="shared" si="9"/>
        <v>1699627.8</v>
      </c>
      <c r="J88" s="1" t="s">
        <v>3</v>
      </c>
      <c r="Q88" s="39"/>
      <c r="S88" s="39"/>
    </row>
    <row r="89" spans="1:19" ht="30" customHeight="1" x14ac:dyDescent="0.2">
      <c r="A89" s="3" t="s">
        <v>258</v>
      </c>
      <c r="B89" s="50" t="s">
        <v>341</v>
      </c>
      <c r="C89" s="8" t="s">
        <v>75</v>
      </c>
      <c r="D89" s="6">
        <v>5.8729999999999997E-3</v>
      </c>
      <c r="E89" s="10">
        <v>1507.7</v>
      </c>
      <c r="F89" s="6" t="s">
        <v>0</v>
      </c>
      <c r="G89" s="10">
        <f t="shared" si="10"/>
        <v>8.85</v>
      </c>
      <c r="H89" s="6" t="s">
        <v>0</v>
      </c>
      <c r="I89" s="11">
        <f t="shared" si="9"/>
        <v>9976.2999999999993</v>
      </c>
      <c r="J89" s="1" t="s">
        <v>3</v>
      </c>
      <c r="Q89" s="39"/>
      <c r="S89" s="39"/>
    </row>
    <row r="90" spans="1:19" ht="30" customHeight="1" x14ac:dyDescent="0.2">
      <c r="A90" s="2" t="s">
        <v>247</v>
      </c>
      <c r="B90" s="50" t="s">
        <v>332</v>
      </c>
      <c r="C90" s="8" t="s">
        <v>75</v>
      </c>
      <c r="D90" s="6">
        <v>0.12743699999999999</v>
      </c>
      <c r="E90" s="10">
        <v>2006.3</v>
      </c>
      <c r="F90" s="6" t="s">
        <v>0</v>
      </c>
      <c r="G90" s="10">
        <f>E90*D90-0.03</f>
        <v>255.65</v>
      </c>
      <c r="H90" s="6" t="s">
        <v>0</v>
      </c>
      <c r="I90" s="11">
        <f>I91+I92</f>
        <v>288184.3</v>
      </c>
      <c r="J90" s="1" t="s">
        <v>3</v>
      </c>
      <c r="Q90" s="39"/>
      <c r="S90" s="39"/>
    </row>
    <row r="91" spans="1:19" ht="30" customHeight="1" x14ac:dyDescent="0.2">
      <c r="A91" s="3" t="s">
        <v>260</v>
      </c>
      <c r="B91" s="50" t="s">
        <v>333</v>
      </c>
      <c r="C91" s="8" t="s">
        <v>75</v>
      </c>
      <c r="D91" s="6">
        <v>6.5270999999999996E-2</v>
      </c>
      <c r="E91" s="10">
        <v>3179.3</v>
      </c>
      <c r="F91" s="6" t="s">
        <v>0</v>
      </c>
      <c r="G91" s="10">
        <f t="shared" si="10"/>
        <v>207.52</v>
      </c>
      <c r="H91" s="6" t="s">
        <v>0</v>
      </c>
      <c r="I91" s="11">
        <f t="shared" si="9"/>
        <v>233929.2</v>
      </c>
      <c r="J91" s="1" t="s">
        <v>3</v>
      </c>
      <c r="Q91" s="39"/>
      <c r="S91" s="39"/>
    </row>
    <row r="92" spans="1:19" ht="30" customHeight="1" x14ac:dyDescent="0.2">
      <c r="A92" s="3" t="s">
        <v>261</v>
      </c>
      <c r="B92" s="50" t="s">
        <v>342</v>
      </c>
      <c r="C92" s="8" t="s">
        <v>75</v>
      </c>
      <c r="D92" s="6">
        <v>6.2165999999999999E-2</v>
      </c>
      <c r="E92" s="10">
        <v>774.2</v>
      </c>
      <c r="F92" s="6" t="s">
        <v>0</v>
      </c>
      <c r="G92" s="10">
        <f t="shared" si="10"/>
        <v>48.13</v>
      </c>
      <c r="H92" s="6" t="s">
        <v>0</v>
      </c>
      <c r="I92" s="11">
        <f t="shared" si="9"/>
        <v>54255.1</v>
      </c>
      <c r="J92" s="1" t="s">
        <v>3</v>
      </c>
      <c r="Q92" s="39"/>
      <c r="S92" s="39"/>
    </row>
    <row r="93" spans="1:19" ht="30" customHeight="1" x14ac:dyDescent="0.2">
      <c r="A93" s="4" t="s">
        <v>248</v>
      </c>
      <c r="B93" s="50" t="s">
        <v>335</v>
      </c>
      <c r="C93" s="6" t="s">
        <v>76</v>
      </c>
      <c r="D93" s="12">
        <v>2.6785049999999999</v>
      </c>
      <c r="E93" s="10">
        <v>487.5</v>
      </c>
      <c r="F93" s="6" t="s">
        <v>0</v>
      </c>
      <c r="G93" s="10">
        <f t="shared" si="10"/>
        <v>1305.77</v>
      </c>
      <c r="H93" s="6" t="s">
        <v>0</v>
      </c>
      <c r="I93" s="11">
        <f t="shared" si="9"/>
        <v>1471943.6</v>
      </c>
      <c r="J93" s="1" t="s">
        <v>3</v>
      </c>
      <c r="Q93" s="39"/>
      <c r="S93" s="39"/>
    </row>
    <row r="94" spans="1:19" ht="30" customHeight="1" x14ac:dyDescent="0.2">
      <c r="A94" s="4" t="s">
        <v>250</v>
      </c>
      <c r="B94" s="50" t="s">
        <v>343</v>
      </c>
      <c r="C94" s="6" t="s">
        <v>33</v>
      </c>
      <c r="D94" s="6">
        <v>0.54</v>
      </c>
      <c r="E94" s="10">
        <v>1070.9000000000001</v>
      </c>
      <c r="F94" s="6" t="s">
        <v>0</v>
      </c>
      <c r="G94" s="10">
        <f t="shared" si="10"/>
        <v>578.29</v>
      </c>
      <c r="H94" s="6" t="s">
        <v>0</v>
      </c>
      <c r="I94" s="11">
        <f t="shared" si="9"/>
        <v>651883.80000000005</v>
      </c>
      <c r="J94" s="1" t="s">
        <v>3</v>
      </c>
      <c r="Q94" s="39"/>
      <c r="S94" s="39"/>
    </row>
    <row r="95" spans="1:19" ht="48" customHeight="1" x14ac:dyDescent="0.2">
      <c r="A95" s="2" t="s">
        <v>249</v>
      </c>
      <c r="B95" s="50" t="s">
        <v>344</v>
      </c>
      <c r="C95" s="6" t="s">
        <v>36</v>
      </c>
      <c r="D95" s="12">
        <v>1.143086</v>
      </c>
      <c r="E95" s="10">
        <v>2398.6999999999998</v>
      </c>
      <c r="F95" s="6" t="s">
        <v>0</v>
      </c>
      <c r="G95" s="10">
        <f t="shared" si="10"/>
        <v>2741.92</v>
      </c>
      <c r="H95" s="6" t="s">
        <v>0</v>
      </c>
      <c r="I95" s="11">
        <f t="shared" si="9"/>
        <v>3090859.5</v>
      </c>
      <c r="J95" s="1" t="s">
        <v>3</v>
      </c>
      <c r="Q95" s="39"/>
      <c r="S95" s="39"/>
    </row>
    <row r="96" spans="1:19" ht="48" customHeight="1" x14ac:dyDescent="0.2">
      <c r="A96" s="5" t="s">
        <v>262</v>
      </c>
      <c r="B96" s="50" t="s">
        <v>345</v>
      </c>
      <c r="C96" s="6" t="s">
        <v>77</v>
      </c>
      <c r="D96" s="31">
        <f>D97+D98+D99+D100+D101+D102+D103+D104+D105</f>
        <v>0.24401600000000001</v>
      </c>
      <c r="E96" s="32">
        <v>2592.12</v>
      </c>
      <c r="F96" s="6" t="s">
        <v>0</v>
      </c>
      <c r="G96" s="16">
        <f>G97+G98+G99+G100+G101+G102+G103+G104+G105</f>
        <v>632.52</v>
      </c>
      <c r="H96" s="6" t="s">
        <v>0</v>
      </c>
      <c r="I96" s="11">
        <f t="shared" si="9"/>
        <v>713015.1</v>
      </c>
      <c r="J96" s="1" t="s">
        <v>3</v>
      </c>
      <c r="K96" s="40"/>
      <c r="L96" s="40"/>
      <c r="M96" s="41"/>
      <c r="N96" s="41"/>
      <c r="Q96" s="39"/>
      <c r="S96" s="39"/>
    </row>
    <row r="97" spans="1:19" ht="30" customHeight="1" x14ac:dyDescent="0.2">
      <c r="A97" s="3" t="s">
        <v>263</v>
      </c>
      <c r="B97" s="50" t="s">
        <v>346</v>
      </c>
      <c r="C97" s="6" t="s">
        <v>77</v>
      </c>
      <c r="D97" s="12">
        <v>6.0443999999999998E-2</v>
      </c>
      <c r="E97" s="10">
        <v>2898.17</v>
      </c>
      <c r="F97" s="6" t="s">
        <v>0</v>
      </c>
      <c r="G97" s="10">
        <f t="shared" si="10"/>
        <v>175.18</v>
      </c>
      <c r="H97" s="6" t="s">
        <v>0</v>
      </c>
      <c r="I97" s="11">
        <f t="shared" si="9"/>
        <v>197473.6</v>
      </c>
      <c r="J97" s="1" t="s">
        <v>3</v>
      </c>
      <c r="K97" s="40"/>
      <c r="L97" s="40"/>
      <c r="M97" s="41"/>
      <c r="N97" s="41"/>
      <c r="Q97" s="39"/>
      <c r="S97" s="39"/>
    </row>
    <row r="98" spans="1:19" ht="30" customHeight="1" x14ac:dyDescent="0.2">
      <c r="A98" s="3" t="s">
        <v>264</v>
      </c>
      <c r="B98" s="50" t="s">
        <v>347</v>
      </c>
      <c r="C98" s="6" t="s">
        <v>77</v>
      </c>
      <c r="D98" s="6">
        <v>2.8843000000000001E-2</v>
      </c>
      <c r="E98" s="10">
        <v>4132.09</v>
      </c>
      <c r="F98" s="6" t="s">
        <v>0</v>
      </c>
      <c r="G98" s="10">
        <f t="shared" si="10"/>
        <v>119.18</v>
      </c>
      <c r="H98" s="6" t="s">
        <v>0</v>
      </c>
      <c r="I98" s="11">
        <f t="shared" si="9"/>
        <v>134347</v>
      </c>
      <c r="J98" s="1" t="s">
        <v>3</v>
      </c>
      <c r="K98" s="40"/>
      <c r="L98" s="40"/>
      <c r="M98" s="41"/>
      <c r="N98" s="41"/>
      <c r="Q98" s="39"/>
      <c r="S98" s="39"/>
    </row>
    <row r="99" spans="1:19" ht="32.25" customHeight="1" x14ac:dyDescent="0.2">
      <c r="A99" s="5" t="s">
        <v>265</v>
      </c>
      <c r="B99" s="50" t="s">
        <v>348</v>
      </c>
      <c r="C99" s="6" t="s">
        <v>77</v>
      </c>
      <c r="D99" s="12">
        <v>8.0342999999999998E-2</v>
      </c>
      <c r="E99" s="10">
        <v>755.51</v>
      </c>
      <c r="F99" s="6" t="s">
        <v>0</v>
      </c>
      <c r="G99" s="10">
        <f t="shared" si="10"/>
        <v>60.7</v>
      </c>
      <c r="H99" s="6" t="s">
        <v>0</v>
      </c>
      <c r="I99" s="11">
        <f t="shared" si="9"/>
        <v>68424.7</v>
      </c>
      <c r="J99" s="1" t="s">
        <v>3</v>
      </c>
      <c r="K99" s="40"/>
      <c r="L99" s="40"/>
      <c r="M99" s="41"/>
      <c r="N99" s="41"/>
      <c r="Q99" s="39"/>
      <c r="S99" s="39"/>
    </row>
    <row r="100" spans="1:19" ht="30" customHeight="1" x14ac:dyDescent="0.2">
      <c r="A100" s="3" t="s">
        <v>266</v>
      </c>
      <c r="B100" s="50" t="s">
        <v>349</v>
      </c>
      <c r="C100" s="6" t="s">
        <v>77</v>
      </c>
      <c r="D100" s="6">
        <v>4.3251999999999999E-2</v>
      </c>
      <c r="E100" s="10">
        <v>1398.95</v>
      </c>
      <c r="F100" s="6" t="s">
        <v>0</v>
      </c>
      <c r="G100" s="10">
        <f t="shared" si="10"/>
        <v>60.51</v>
      </c>
      <c r="H100" s="6" t="s">
        <v>0</v>
      </c>
      <c r="I100" s="11">
        <f t="shared" si="9"/>
        <v>68210.600000000006</v>
      </c>
      <c r="J100" s="1" t="s">
        <v>3</v>
      </c>
      <c r="K100" s="40"/>
      <c r="L100" s="40"/>
      <c r="M100" s="41"/>
      <c r="N100" s="41"/>
      <c r="Q100" s="39"/>
      <c r="S100" s="39"/>
    </row>
    <row r="101" spans="1:19" ht="33.75" customHeight="1" x14ac:dyDescent="0.2">
      <c r="A101" s="5" t="s">
        <v>267</v>
      </c>
      <c r="B101" s="50" t="s">
        <v>350</v>
      </c>
      <c r="C101" s="6" t="s">
        <v>77</v>
      </c>
      <c r="D101" s="12">
        <v>1.583E-3</v>
      </c>
      <c r="E101" s="10">
        <v>11622.96</v>
      </c>
      <c r="F101" s="6" t="s">
        <v>0</v>
      </c>
      <c r="G101" s="10">
        <f t="shared" si="10"/>
        <v>18.399999999999999</v>
      </c>
      <c r="H101" s="6" t="s">
        <v>0</v>
      </c>
      <c r="I101" s="11">
        <f t="shared" si="9"/>
        <v>20741.599999999999</v>
      </c>
      <c r="J101" s="1" t="s">
        <v>3</v>
      </c>
      <c r="K101" s="40"/>
      <c r="L101" s="40"/>
      <c r="M101" s="41"/>
      <c r="N101" s="41"/>
      <c r="Q101" s="39"/>
      <c r="S101" s="39"/>
    </row>
    <row r="102" spans="1:19" ht="48.75" customHeight="1" x14ac:dyDescent="0.2">
      <c r="A102" s="5" t="s">
        <v>268</v>
      </c>
      <c r="B102" s="50" t="s">
        <v>351</v>
      </c>
      <c r="C102" s="6" t="s">
        <v>77</v>
      </c>
      <c r="D102" s="6">
        <v>1.7746999999999999E-2</v>
      </c>
      <c r="E102" s="10">
        <v>4935.07</v>
      </c>
      <c r="F102" s="6" t="s">
        <v>0</v>
      </c>
      <c r="G102" s="10">
        <f t="shared" si="10"/>
        <v>87.58</v>
      </c>
      <c r="H102" s="6" t="s">
        <v>0</v>
      </c>
      <c r="I102" s="11">
        <f t="shared" si="9"/>
        <v>98725.5</v>
      </c>
      <c r="J102" s="1" t="s">
        <v>3</v>
      </c>
      <c r="K102" s="40"/>
      <c r="L102" s="40"/>
      <c r="M102" s="41"/>
      <c r="N102" s="41"/>
      <c r="Q102" s="39"/>
      <c r="S102" s="39"/>
    </row>
    <row r="103" spans="1:19" ht="21.75" customHeight="1" x14ac:dyDescent="0.2">
      <c r="A103" s="5" t="s">
        <v>269</v>
      </c>
      <c r="B103" s="50" t="s">
        <v>352</v>
      </c>
      <c r="C103" s="6" t="s">
        <v>77</v>
      </c>
      <c r="D103" s="12">
        <v>2.212E-3</v>
      </c>
      <c r="E103" s="10">
        <v>37146.400000000001</v>
      </c>
      <c r="F103" s="6" t="s">
        <v>0</v>
      </c>
      <c r="G103" s="10">
        <f t="shared" si="10"/>
        <v>82.17</v>
      </c>
      <c r="H103" s="6" t="s">
        <v>0</v>
      </c>
      <c r="I103" s="11">
        <f t="shared" si="9"/>
        <v>92627</v>
      </c>
      <c r="J103" s="1" t="s">
        <v>3</v>
      </c>
      <c r="K103" s="40"/>
      <c r="L103" s="40"/>
      <c r="M103" s="41"/>
      <c r="N103" s="41"/>
      <c r="Q103" s="39"/>
      <c r="S103" s="39"/>
    </row>
    <row r="104" spans="1:19" ht="21" customHeight="1" x14ac:dyDescent="0.2">
      <c r="A104" s="5" t="s">
        <v>270</v>
      </c>
      <c r="B104" s="50" t="s">
        <v>353</v>
      </c>
      <c r="C104" s="6" t="s">
        <v>77</v>
      </c>
      <c r="D104" s="12">
        <v>3.8899999999999998E-3</v>
      </c>
      <c r="E104" s="10">
        <v>5290.9</v>
      </c>
      <c r="F104" s="6" t="s">
        <v>0</v>
      </c>
      <c r="G104" s="10">
        <f t="shared" si="10"/>
        <v>20.58</v>
      </c>
      <c r="H104" s="6" t="s">
        <v>0</v>
      </c>
      <c r="I104" s="11">
        <f t="shared" si="9"/>
        <v>23199</v>
      </c>
      <c r="J104" s="1" t="s">
        <v>3</v>
      </c>
      <c r="K104" s="40"/>
      <c r="L104" s="40"/>
      <c r="M104" s="41"/>
      <c r="N104" s="41"/>
      <c r="Q104" s="39"/>
      <c r="S104" s="39"/>
    </row>
    <row r="105" spans="1:19" ht="26.25" customHeight="1" x14ac:dyDescent="0.2">
      <c r="A105" s="5" t="s">
        <v>271</v>
      </c>
      <c r="B105" s="50" t="s">
        <v>354</v>
      </c>
      <c r="C105" s="7" t="s">
        <v>279</v>
      </c>
      <c r="D105" s="12">
        <v>5.7019999999999996E-3</v>
      </c>
      <c r="E105" s="10">
        <v>1441.9</v>
      </c>
      <c r="F105" s="6" t="s">
        <v>0</v>
      </c>
      <c r="G105" s="10">
        <f t="shared" si="10"/>
        <v>8.2200000000000006</v>
      </c>
      <c r="H105" s="6" t="s">
        <v>0</v>
      </c>
      <c r="I105" s="11">
        <f t="shared" si="9"/>
        <v>9266.1</v>
      </c>
      <c r="J105" s="1" t="s">
        <v>3</v>
      </c>
      <c r="Q105" s="39"/>
      <c r="S105" s="39"/>
    </row>
    <row r="106" spans="1:19" ht="30" customHeight="1" x14ac:dyDescent="0.2">
      <c r="A106" s="4" t="s">
        <v>259</v>
      </c>
      <c r="B106" s="50" t="s">
        <v>355</v>
      </c>
      <c r="C106" s="8" t="s">
        <v>75</v>
      </c>
      <c r="D106" s="6">
        <v>0.26173600000000002</v>
      </c>
      <c r="E106" s="10">
        <v>2897.3</v>
      </c>
      <c r="F106" s="6" t="s">
        <v>0</v>
      </c>
      <c r="G106" s="10">
        <f t="shared" si="10"/>
        <v>758.33</v>
      </c>
      <c r="H106" s="6" t="s">
        <v>0</v>
      </c>
      <c r="I106" s="11">
        <f t="shared" si="9"/>
        <v>854835.8</v>
      </c>
      <c r="J106" s="1" t="s">
        <v>3</v>
      </c>
      <c r="Q106" s="39"/>
      <c r="S106" s="39"/>
    </row>
    <row r="107" spans="1:19" ht="30" customHeight="1" x14ac:dyDescent="0.2">
      <c r="A107" s="3" t="s">
        <v>272</v>
      </c>
      <c r="B107" s="50" t="s">
        <v>356</v>
      </c>
      <c r="C107" s="8" t="s">
        <v>75</v>
      </c>
      <c r="D107" s="12">
        <v>4.505E-2</v>
      </c>
      <c r="E107" s="10">
        <v>4090.6</v>
      </c>
      <c r="F107" s="6" t="s">
        <v>0</v>
      </c>
      <c r="G107" s="10">
        <f t="shared" si="10"/>
        <v>184.28</v>
      </c>
      <c r="H107" s="6" t="s">
        <v>0</v>
      </c>
      <c r="I107" s="11">
        <f t="shared" si="9"/>
        <v>207731.7</v>
      </c>
      <c r="J107" s="1" t="s">
        <v>3</v>
      </c>
      <c r="Q107" s="39"/>
      <c r="S107" s="39"/>
    </row>
    <row r="108" spans="1:19" ht="30" customHeight="1" x14ac:dyDescent="0.2">
      <c r="A108" s="3" t="s">
        <v>273</v>
      </c>
      <c r="B108" s="50" t="s">
        <v>357</v>
      </c>
      <c r="C108" s="8" t="s">
        <v>75</v>
      </c>
      <c r="D108" s="12">
        <v>5.9799999999999999E-2</v>
      </c>
      <c r="E108" s="10">
        <v>1544.4</v>
      </c>
      <c r="F108" s="6" t="s">
        <v>0</v>
      </c>
      <c r="G108" s="10">
        <f t="shared" si="10"/>
        <v>92.36</v>
      </c>
      <c r="H108" s="6" t="s">
        <v>0</v>
      </c>
      <c r="I108" s="11">
        <f t="shared" si="9"/>
        <v>104113.8</v>
      </c>
      <c r="J108" s="1" t="s">
        <v>3</v>
      </c>
      <c r="Q108" s="39"/>
      <c r="S108" s="39"/>
    </row>
    <row r="109" spans="1:19" ht="30" customHeight="1" x14ac:dyDescent="0.2">
      <c r="A109" s="3" t="s">
        <v>274</v>
      </c>
      <c r="B109" s="50" t="s">
        <v>358</v>
      </c>
      <c r="C109" s="8" t="s">
        <v>75</v>
      </c>
      <c r="D109" s="12">
        <v>0.125224</v>
      </c>
      <c r="E109" s="10">
        <v>3434.3</v>
      </c>
      <c r="F109" s="6" t="s">
        <v>0</v>
      </c>
      <c r="G109" s="10">
        <f t="shared" si="10"/>
        <v>430.06</v>
      </c>
      <c r="H109" s="6" t="s">
        <v>0</v>
      </c>
      <c r="I109" s="11">
        <f t="shared" si="9"/>
        <v>484789.9</v>
      </c>
      <c r="J109" s="1" t="s">
        <v>3</v>
      </c>
      <c r="Q109" s="39"/>
      <c r="S109" s="39"/>
    </row>
    <row r="110" spans="1:19" ht="22.5" customHeight="1" x14ac:dyDescent="0.2">
      <c r="A110" s="4" t="s">
        <v>278</v>
      </c>
      <c r="B110" s="50" t="s">
        <v>334</v>
      </c>
      <c r="C110" s="8" t="s">
        <v>75</v>
      </c>
      <c r="D110" s="12">
        <v>2.2207000000000001E-2</v>
      </c>
      <c r="E110" s="10">
        <v>1262.3</v>
      </c>
      <c r="F110" s="6" t="s">
        <v>0</v>
      </c>
      <c r="G110" s="10">
        <f t="shared" si="10"/>
        <v>28.03</v>
      </c>
      <c r="H110" s="6" t="s">
        <v>0</v>
      </c>
      <c r="I110" s="11">
        <f t="shared" si="9"/>
        <v>31597.1</v>
      </c>
      <c r="J110" s="1" t="s">
        <v>3</v>
      </c>
      <c r="Q110" s="39"/>
      <c r="S110" s="39"/>
    </row>
    <row r="111" spans="1:19" ht="57" customHeight="1" x14ac:dyDescent="0.2">
      <c r="A111" s="29" t="s">
        <v>242</v>
      </c>
      <c r="B111" s="50" t="s">
        <v>320</v>
      </c>
      <c r="C111" s="8" t="s">
        <v>39</v>
      </c>
      <c r="D111" s="6">
        <v>6.7347000000000004E-2</v>
      </c>
      <c r="E111" s="10">
        <v>35815.4</v>
      </c>
      <c r="F111" s="6" t="s">
        <v>0</v>
      </c>
      <c r="G111" s="10">
        <f>I111/1127.261</f>
        <v>2424.63</v>
      </c>
      <c r="H111" s="6" t="s">
        <v>0</v>
      </c>
      <c r="I111" s="11">
        <v>2733194.2</v>
      </c>
      <c r="J111" s="6" t="s">
        <v>3</v>
      </c>
      <c r="Q111" s="39"/>
      <c r="S111" s="39"/>
    </row>
    <row r="112" spans="1:19" ht="30" customHeight="1" x14ac:dyDescent="0.2">
      <c r="A112" s="2" t="s">
        <v>275</v>
      </c>
      <c r="B112" s="50" t="s">
        <v>321</v>
      </c>
      <c r="C112" s="8" t="s">
        <v>39</v>
      </c>
      <c r="D112" s="6">
        <v>9.6050000000000007E-3</v>
      </c>
      <c r="E112" s="10">
        <v>80858.5</v>
      </c>
      <c r="F112" s="6" t="s">
        <v>0</v>
      </c>
      <c r="G112" s="10">
        <f t="shared" si="10"/>
        <v>776.65</v>
      </c>
      <c r="H112" s="6" t="s">
        <v>0</v>
      </c>
      <c r="I112" s="11">
        <f t="shared" si="9"/>
        <v>875487.3</v>
      </c>
      <c r="J112" s="1" t="s">
        <v>3</v>
      </c>
      <c r="Q112" s="39"/>
      <c r="S112" s="39"/>
    </row>
    <row r="113" spans="1:21" ht="31.5" customHeight="1" x14ac:dyDescent="0.2">
      <c r="A113" s="23" t="s">
        <v>276</v>
      </c>
      <c r="B113" s="50" t="s">
        <v>322</v>
      </c>
      <c r="C113" s="8" t="s">
        <v>39</v>
      </c>
      <c r="D113" s="12">
        <v>9.1E-4</v>
      </c>
      <c r="E113" s="10">
        <v>112726.39999999999</v>
      </c>
      <c r="F113" s="6" t="s">
        <v>0</v>
      </c>
      <c r="G113" s="10">
        <f t="shared" si="10"/>
        <v>102.58</v>
      </c>
      <c r="H113" s="6" t="s">
        <v>0</v>
      </c>
      <c r="I113" s="11">
        <f t="shared" si="9"/>
        <v>115634.4</v>
      </c>
      <c r="J113" s="22" t="s">
        <v>3</v>
      </c>
      <c r="Q113" s="39"/>
      <c r="S113" s="39"/>
    </row>
    <row r="114" spans="1:21" ht="31.5" customHeight="1" x14ac:dyDescent="0.2">
      <c r="A114" s="9" t="s">
        <v>277</v>
      </c>
      <c r="B114" s="50" t="s">
        <v>323</v>
      </c>
      <c r="C114" s="8" t="s">
        <v>39</v>
      </c>
      <c r="D114" s="12">
        <v>6.9499999999999998E-4</v>
      </c>
      <c r="E114" s="10">
        <v>118934.39999999999</v>
      </c>
      <c r="F114" s="6" t="s">
        <v>0</v>
      </c>
      <c r="G114" s="10">
        <f t="shared" si="10"/>
        <v>82.66</v>
      </c>
      <c r="H114" s="6" t="s">
        <v>0</v>
      </c>
      <c r="I114" s="11">
        <f t="shared" si="9"/>
        <v>93179.4</v>
      </c>
      <c r="J114" s="22" t="s">
        <v>3</v>
      </c>
      <c r="Q114" s="39"/>
      <c r="S114" s="39"/>
    </row>
    <row r="115" spans="1:21" ht="63.75" customHeight="1" x14ac:dyDescent="0.2">
      <c r="A115" s="30" t="s">
        <v>243</v>
      </c>
      <c r="B115" s="50" t="s">
        <v>318</v>
      </c>
      <c r="C115" s="8" t="s">
        <v>39</v>
      </c>
      <c r="D115" s="6">
        <v>0.17302100000000001</v>
      </c>
      <c r="E115" s="10">
        <v>55418.6</v>
      </c>
      <c r="F115" s="6" t="s">
        <v>3</v>
      </c>
      <c r="G115" s="10">
        <f t="shared" si="10"/>
        <v>9588.58</v>
      </c>
      <c r="H115" s="6" t="s">
        <v>3</v>
      </c>
      <c r="I115" s="11">
        <f t="shared" si="9"/>
        <v>10808832.300000001</v>
      </c>
      <c r="J115" s="6" t="s">
        <v>3</v>
      </c>
      <c r="Q115" s="39"/>
      <c r="S115" s="39"/>
    </row>
    <row r="116" spans="1:21" ht="30" customHeight="1" x14ac:dyDescent="0.2">
      <c r="A116" s="23" t="s">
        <v>251</v>
      </c>
      <c r="B116" s="50" t="s">
        <v>324</v>
      </c>
      <c r="C116" s="8" t="s">
        <v>79</v>
      </c>
      <c r="D116" s="12">
        <v>1.0265E-2</v>
      </c>
      <c r="E116" s="10">
        <v>104621.2</v>
      </c>
      <c r="F116" s="6" t="s">
        <v>0</v>
      </c>
      <c r="G116" s="10">
        <f t="shared" si="10"/>
        <v>1073.94</v>
      </c>
      <c r="H116" s="6" t="s">
        <v>0</v>
      </c>
      <c r="I116" s="11">
        <f t="shared" si="9"/>
        <v>1210610.7</v>
      </c>
      <c r="J116" s="22" t="s">
        <v>3</v>
      </c>
      <c r="Q116" s="39"/>
      <c r="S116" s="39"/>
    </row>
    <row r="117" spans="1:21" s="51" customFormat="1" ht="38.25" customHeight="1" x14ac:dyDescent="0.2">
      <c r="A117" s="23" t="s">
        <v>280</v>
      </c>
      <c r="B117" s="22"/>
      <c r="C117" s="8" t="s">
        <v>79</v>
      </c>
      <c r="D117" s="12">
        <v>2.3270000000000001E-3</v>
      </c>
      <c r="E117" s="10">
        <v>207340.7</v>
      </c>
      <c r="F117" s="6" t="s">
        <v>0</v>
      </c>
      <c r="G117" s="10">
        <f t="shared" si="10"/>
        <v>482.48</v>
      </c>
      <c r="H117" s="6" t="s">
        <v>0</v>
      </c>
      <c r="I117" s="11">
        <f t="shared" ref="I117" si="11">G117*$L$80/1000</f>
        <v>0</v>
      </c>
      <c r="J117" s="22" t="s">
        <v>3</v>
      </c>
      <c r="Q117" s="52"/>
      <c r="S117" s="52"/>
    </row>
    <row r="118" spans="1:21" ht="30" customHeight="1" x14ac:dyDescent="0.2">
      <c r="A118" s="23" t="s">
        <v>281</v>
      </c>
      <c r="B118" s="50" t="s">
        <v>326</v>
      </c>
      <c r="C118" s="8" t="s">
        <v>79</v>
      </c>
      <c r="D118" s="12">
        <v>5.3200000000000003E-4</v>
      </c>
      <c r="E118" s="10">
        <v>270682</v>
      </c>
      <c r="F118" s="6" t="s">
        <v>0</v>
      </c>
      <c r="G118" s="10">
        <f t="shared" si="10"/>
        <v>144</v>
      </c>
      <c r="H118" s="6" t="s">
        <v>0</v>
      </c>
      <c r="I118" s="11">
        <f t="shared" si="9"/>
        <v>162325.6</v>
      </c>
      <c r="J118" s="22" t="s">
        <v>3</v>
      </c>
      <c r="Q118" s="39"/>
      <c r="S118" s="39"/>
    </row>
    <row r="119" spans="1:21" ht="30" customHeight="1" x14ac:dyDescent="0.2">
      <c r="A119" s="23" t="s">
        <v>244</v>
      </c>
      <c r="B119" s="50" t="s">
        <v>319</v>
      </c>
      <c r="C119" s="8" t="s">
        <v>79</v>
      </c>
      <c r="D119" s="12">
        <v>8.8999999999999995E-5</v>
      </c>
      <c r="E119" s="10">
        <v>325685.09999999998</v>
      </c>
      <c r="F119" s="6" t="s">
        <v>3</v>
      </c>
      <c r="G119" s="10">
        <f t="shared" si="10"/>
        <v>28.99</v>
      </c>
      <c r="H119" s="6" t="s">
        <v>3</v>
      </c>
      <c r="I119" s="11">
        <f t="shared" si="9"/>
        <v>32679.3</v>
      </c>
      <c r="J119" s="22" t="s">
        <v>3</v>
      </c>
      <c r="Q119" s="39"/>
      <c r="S119" s="39"/>
    </row>
    <row r="120" spans="1:21" s="53" customFormat="1" ht="30" customHeight="1" x14ac:dyDescent="0.2">
      <c r="A120" s="23" t="s">
        <v>282</v>
      </c>
      <c r="B120" s="22"/>
      <c r="C120" s="8" t="s">
        <v>79</v>
      </c>
      <c r="D120" s="12">
        <v>4.7199999999999998E-4</v>
      </c>
      <c r="E120" s="10">
        <v>211986</v>
      </c>
      <c r="F120" s="6" t="s">
        <v>0</v>
      </c>
      <c r="G120" s="10">
        <f t="shared" si="10"/>
        <v>100.06</v>
      </c>
      <c r="H120" s="6" t="s">
        <v>0</v>
      </c>
      <c r="I120" s="11">
        <f t="shared" ref="I120" si="12">G120*$L$80/1000</f>
        <v>0</v>
      </c>
      <c r="J120" s="22" t="s">
        <v>3</v>
      </c>
      <c r="K120" s="51"/>
      <c r="L120" s="51"/>
      <c r="M120" s="51"/>
      <c r="N120" s="51"/>
      <c r="O120" s="51"/>
      <c r="P120" s="51"/>
      <c r="Q120" s="52"/>
      <c r="R120" s="51"/>
      <c r="S120" s="52"/>
      <c r="T120" s="51"/>
      <c r="U120" s="51"/>
    </row>
    <row r="121" spans="1:21" ht="30" customHeight="1" x14ac:dyDescent="0.2">
      <c r="A121" s="28" t="s">
        <v>80</v>
      </c>
      <c r="B121" s="22">
        <v>45</v>
      </c>
      <c r="C121" s="6" t="s">
        <v>3</v>
      </c>
      <c r="D121" s="6" t="s">
        <v>3</v>
      </c>
      <c r="E121" s="10" t="s">
        <v>3</v>
      </c>
      <c r="F121" s="6" t="s">
        <v>3</v>
      </c>
      <c r="G121" s="10" t="s">
        <v>3</v>
      </c>
      <c r="H121" s="6" t="s">
        <v>3</v>
      </c>
      <c r="I121" s="10" t="s">
        <v>3</v>
      </c>
      <c r="J121" s="6" t="s">
        <v>3</v>
      </c>
      <c r="Q121" s="39"/>
      <c r="S121" s="39"/>
    </row>
    <row r="122" spans="1:21" ht="30" customHeight="1" x14ac:dyDescent="0.2">
      <c r="A122" s="4" t="s">
        <v>255</v>
      </c>
      <c r="B122" s="22">
        <v>46</v>
      </c>
      <c r="C122" s="8" t="s">
        <v>81</v>
      </c>
      <c r="D122" s="6">
        <v>3.9870000000000001E-3</v>
      </c>
      <c r="E122" s="10">
        <v>27684.5</v>
      </c>
      <c r="F122" s="6" t="s">
        <v>0</v>
      </c>
      <c r="G122" s="10">
        <f t="shared" si="10"/>
        <v>110.38</v>
      </c>
      <c r="H122" s="6" t="s">
        <v>0</v>
      </c>
      <c r="I122" s="11">
        <f t="shared" si="9"/>
        <v>124427.1</v>
      </c>
      <c r="J122" s="22" t="s">
        <v>3</v>
      </c>
      <c r="Q122" s="39"/>
      <c r="S122" s="39"/>
    </row>
    <row r="123" spans="1:21" ht="40.5" customHeight="1" x14ac:dyDescent="0.2">
      <c r="A123" s="23" t="s">
        <v>256</v>
      </c>
      <c r="B123" s="22">
        <v>47</v>
      </c>
      <c r="C123" s="6" t="s">
        <v>39</v>
      </c>
      <c r="D123" s="6">
        <v>1.9910000000000001E-3</v>
      </c>
      <c r="E123" s="10">
        <v>29771.5</v>
      </c>
      <c r="F123" s="6" t="s">
        <v>0</v>
      </c>
      <c r="G123" s="10">
        <f t="shared" si="10"/>
        <v>59.28</v>
      </c>
      <c r="H123" s="6" t="s">
        <v>0</v>
      </c>
      <c r="I123" s="11">
        <f t="shared" si="9"/>
        <v>66824</v>
      </c>
      <c r="J123" s="22" t="s">
        <v>3</v>
      </c>
      <c r="Q123" s="39"/>
      <c r="S123" s="39"/>
    </row>
    <row r="124" spans="1:21" ht="40.5" customHeight="1" x14ac:dyDescent="0.2">
      <c r="A124" s="23" t="s">
        <v>257</v>
      </c>
      <c r="B124" s="22">
        <v>48</v>
      </c>
      <c r="C124" s="8" t="s">
        <v>79</v>
      </c>
      <c r="D124" s="6">
        <v>6.0540000000000004E-3</v>
      </c>
      <c r="E124" s="10">
        <v>58761.9</v>
      </c>
      <c r="F124" s="6" t="s">
        <v>0</v>
      </c>
      <c r="G124" s="10">
        <f t="shared" si="10"/>
        <v>355.74</v>
      </c>
      <c r="H124" s="6" t="s">
        <v>0</v>
      </c>
      <c r="I124" s="11">
        <f t="shared" si="9"/>
        <v>401011.8</v>
      </c>
      <c r="J124" s="22" t="s">
        <v>3</v>
      </c>
      <c r="Q124" s="39"/>
      <c r="S124" s="39"/>
    </row>
    <row r="125" spans="1:21" ht="30" customHeight="1" x14ac:dyDescent="0.2">
      <c r="A125" s="28" t="s">
        <v>214</v>
      </c>
      <c r="B125" s="22">
        <v>49</v>
      </c>
      <c r="C125" s="6" t="s">
        <v>83</v>
      </c>
      <c r="D125" s="6" t="s">
        <v>3</v>
      </c>
      <c r="E125" s="6" t="s">
        <v>3</v>
      </c>
      <c r="F125" s="6" t="s">
        <v>3</v>
      </c>
      <c r="G125" s="10">
        <f>I125/1127261*1000</f>
        <v>181.06</v>
      </c>
      <c r="H125" s="6" t="s">
        <v>0</v>
      </c>
      <c r="I125" s="11">
        <v>204099.4</v>
      </c>
      <c r="J125" s="22" t="s">
        <v>3</v>
      </c>
      <c r="Q125" s="39"/>
      <c r="S125" s="39"/>
    </row>
    <row r="126" spans="1:21" ht="35.25" customHeight="1" x14ac:dyDescent="0.2">
      <c r="A126" s="23" t="s">
        <v>110</v>
      </c>
      <c r="B126" s="22" t="s">
        <v>111</v>
      </c>
      <c r="C126" s="22" t="s">
        <v>83</v>
      </c>
      <c r="D126" s="22" t="s">
        <v>3</v>
      </c>
      <c r="E126" s="22" t="s">
        <v>3</v>
      </c>
      <c r="F126" s="22" t="s">
        <v>3</v>
      </c>
      <c r="G126" s="13">
        <f>I126/$M$203*1000</f>
        <v>0</v>
      </c>
      <c r="H126" s="22" t="s">
        <v>3</v>
      </c>
      <c r="I126" s="10"/>
      <c r="J126" s="22"/>
    </row>
    <row r="127" spans="1:21" ht="30" customHeight="1" x14ac:dyDescent="0.2">
      <c r="A127" s="23" t="s">
        <v>84</v>
      </c>
      <c r="B127" s="22" t="s">
        <v>112</v>
      </c>
      <c r="C127" s="22" t="s">
        <v>27</v>
      </c>
      <c r="D127" s="22"/>
      <c r="E127" s="22"/>
      <c r="F127" s="22" t="s">
        <v>3</v>
      </c>
      <c r="G127" s="13">
        <f>I127/$M$203*1000</f>
        <v>0</v>
      </c>
      <c r="H127" s="22" t="s">
        <v>3</v>
      </c>
      <c r="I127" s="10"/>
      <c r="J127" s="22" t="s">
        <v>3</v>
      </c>
    </row>
    <row r="128" spans="1:21" ht="33.75" customHeight="1" x14ac:dyDescent="0.2">
      <c r="A128" s="23" t="s">
        <v>73</v>
      </c>
      <c r="B128" s="22" t="s">
        <v>113</v>
      </c>
      <c r="C128" s="22" t="s">
        <v>83</v>
      </c>
      <c r="D128" s="22" t="s">
        <v>3</v>
      </c>
      <c r="E128" s="22" t="s">
        <v>3</v>
      </c>
      <c r="F128" s="22" t="s">
        <v>3</v>
      </c>
      <c r="G128" s="13" t="s">
        <v>3</v>
      </c>
      <c r="H128" s="22" t="s">
        <v>3</v>
      </c>
      <c r="I128" s="10" t="s">
        <v>3</v>
      </c>
      <c r="J128" s="22" t="s">
        <v>3</v>
      </c>
    </row>
    <row r="129" spans="1:10" ht="30" customHeight="1" x14ac:dyDescent="0.2">
      <c r="A129" s="4" t="s">
        <v>74</v>
      </c>
      <c r="B129" s="22" t="s">
        <v>114</v>
      </c>
      <c r="C129" s="22" t="s">
        <v>3</v>
      </c>
      <c r="D129" s="22" t="s">
        <v>3</v>
      </c>
      <c r="E129" s="22" t="s">
        <v>3</v>
      </c>
      <c r="F129" s="22" t="s">
        <v>3</v>
      </c>
      <c r="G129" s="13" t="s">
        <v>3</v>
      </c>
      <c r="H129" s="22" t="s">
        <v>3</v>
      </c>
      <c r="I129" s="10" t="s">
        <v>3</v>
      </c>
      <c r="J129" s="22" t="s">
        <v>3</v>
      </c>
    </row>
    <row r="130" spans="1:10" ht="33.75" customHeight="1" x14ac:dyDescent="0.2">
      <c r="A130" s="23" t="s">
        <v>115</v>
      </c>
      <c r="B130" s="22" t="s">
        <v>116</v>
      </c>
      <c r="C130" s="24" t="s">
        <v>219</v>
      </c>
      <c r="D130" s="22"/>
      <c r="E130" s="22"/>
      <c r="F130" s="22" t="s">
        <v>3</v>
      </c>
      <c r="G130" s="13">
        <f t="shared" ref="G130:G150" si="13">I130/$M$203*1000</f>
        <v>0</v>
      </c>
      <c r="H130" s="22" t="s">
        <v>3</v>
      </c>
      <c r="I130" s="10"/>
      <c r="J130" s="22" t="s">
        <v>3</v>
      </c>
    </row>
    <row r="131" spans="1:10" ht="33.75" customHeight="1" x14ac:dyDescent="0.2">
      <c r="A131" s="23" t="s">
        <v>85</v>
      </c>
      <c r="B131" s="22" t="s">
        <v>117</v>
      </c>
      <c r="C131" s="24" t="s">
        <v>75</v>
      </c>
      <c r="D131" s="22"/>
      <c r="E131" s="22"/>
      <c r="F131" s="22" t="s">
        <v>3</v>
      </c>
      <c r="G131" s="13">
        <f t="shared" si="13"/>
        <v>0</v>
      </c>
      <c r="H131" s="22" t="s">
        <v>3</v>
      </c>
      <c r="I131" s="10"/>
      <c r="J131" s="22" t="s">
        <v>3</v>
      </c>
    </row>
    <row r="132" spans="1:10" ht="30" customHeight="1" x14ac:dyDescent="0.2">
      <c r="A132" s="23" t="s">
        <v>86</v>
      </c>
      <c r="B132" s="22" t="s">
        <v>118</v>
      </c>
      <c r="C132" s="24" t="s">
        <v>75</v>
      </c>
      <c r="D132" s="22"/>
      <c r="E132" s="22"/>
      <c r="F132" s="22" t="s">
        <v>3</v>
      </c>
      <c r="G132" s="13">
        <f t="shared" si="13"/>
        <v>0</v>
      </c>
      <c r="H132" s="22" t="s">
        <v>3</v>
      </c>
      <c r="I132" s="10"/>
      <c r="J132" s="22" t="s">
        <v>3</v>
      </c>
    </row>
    <row r="133" spans="1:10" ht="30" customHeight="1" x14ac:dyDescent="0.2">
      <c r="A133" s="4" t="s">
        <v>87</v>
      </c>
      <c r="B133" s="22" t="s">
        <v>119</v>
      </c>
      <c r="C133" s="24" t="s">
        <v>75</v>
      </c>
      <c r="D133" s="22"/>
      <c r="E133" s="22"/>
      <c r="F133" s="22" t="s">
        <v>3</v>
      </c>
      <c r="G133" s="13">
        <f t="shared" si="13"/>
        <v>0</v>
      </c>
      <c r="H133" s="22" t="s">
        <v>3</v>
      </c>
      <c r="I133" s="10"/>
      <c r="J133" s="22" t="s">
        <v>3</v>
      </c>
    </row>
    <row r="134" spans="1:10" ht="30" customHeight="1" x14ac:dyDescent="0.2">
      <c r="A134" s="4" t="s">
        <v>88</v>
      </c>
      <c r="B134" s="22" t="s">
        <v>120</v>
      </c>
      <c r="C134" s="22" t="s">
        <v>76</v>
      </c>
      <c r="D134" s="22"/>
      <c r="E134" s="22"/>
      <c r="F134" s="22" t="s">
        <v>3</v>
      </c>
      <c r="G134" s="13">
        <f t="shared" si="13"/>
        <v>0</v>
      </c>
      <c r="H134" s="22" t="s">
        <v>3</v>
      </c>
      <c r="I134" s="10"/>
      <c r="J134" s="22" t="s">
        <v>3</v>
      </c>
    </row>
    <row r="135" spans="1:10" ht="30" customHeight="1" x14ac:dyDescent="0.2">
      <c r="A135" s="4" t="s">
        <v>89</v>
      </c>
      <c r="B135" s="22" t="s">
        <v>121</v>
      </c>
      <c r="C135" s="1" t="s">
        <v>33</v>
      </c>
      <c r="D135" s="1"/>
      <c r="E135" s="1"/>
      <c r="F135" s="1" t="s">
        <v>3</v>
      </c>
      <c r="G135" s="13">
        <f t="shared" si="13"/>
        <v>0</v>
      </c>
      <c r="H135" s="1" t="s">
        <v>3</v>
      </c>
      <c r="I135" s="10"/>
      <c r="J135" s="1" t="s">
        <v>3</v>
      </c>
    </row>
    <row r="136" spans="1:10" ht="47.25" customHeight="1" x14ac:dyDescent="0.2">
      <c r="A136" s="2" t="s">
        <v>90</v>
      </c>
      <c r="B136" s="22" t="s">
        <v>122</v>
      </c>
      <c r="C136" s="1" t="s">
        <v>36</v>
      </c>
      <c r="D136" s="1"/>
      <c r="E136" s="1"/>
      <c r="F136" s="1" t="s">
        <v>3</v>
      </c>
      <c r="G136" s="13">
        <f t="shared" si="13"/>
        <v>0</v>
      </c>
      <c r="H136" s="1" t="s">
        <v>3</v>
      </c>
      <c r="I136" s="10"/>
      <c r="J136" s="1" t="s">
        <v>3</v>
      </c>
    </row>
    <row r="137" spans="1:10" ht="30" customHeight="1" x14ac:dyDescent="0.2">
      <c r="A137" s="4" t="s">
        <v>91</v>
      </c>
      <c r="B137" s="22" t="s">
        <v>123</v>
      </c>
      <c r="C137" s="1" t="s">
        <v>77</v>
      </c>
      <c r="D137" s="1"/>
      <c r="E137" s="1"/>
      <c r="F137" s="1" t="s">
        <v>3</v>
      </c>
      <c r="G137" s="13">
        <f t="shared" si="13"/>
        <v>0</v>
      </c>
      <c r="H137" s="1" t="s">
        <v>3</v>
      </c>
      <c r="I137" s="10"/>
      <c r="J137" s="1" t="s">
        <v>3</v>
      </c>
    </row>
    <row r="138" spans="1:10" ht="30" customHeight="1" x14ac:dyDescent="0.2">
      <c r="A138" s="4" t="s">
        <v>92</v>
      </c>
      <c r="B138" s="22" t="s">
        <v>124</v>
      </c>
      <c r="C138" s="1" t="s">
        <v>77</v>
      </c>
      <c r="D138" s="1"/>
      <c r="E138" s="1"/>
      <c r="F138" s="1" t="s">
        <v>3</v>
      </c>
      <c r="G138" s="13">
        <f t="shared" si="13"/>
        <v>0</v>
      </c>
      <c r="H138" s="1" t="s">
        <v>3</v>
      </c>
      <c r="I138" s="10"/>
      <c r="J138" s="1" t="s">
        <v>3</v>
      </c>
    </row>
    <row r="139" spans="1:10" ht="34.5" customHeight="1" x14ac:dyDescent="0.2">
      <c r="A139" s="2" t="s">
        <v>93</v>
      </c>
      <c r="B139" s="22" t="s">
        <v>125</v>
      </c>
      <c r="C139" s="1" t="s">
        <v>77</v>
      </c>
      <c r="D139" s="1"/>
      <c r="E139" s="1"/>
      <c r="F139" s="1" t="s">
        <v>3</v>
      </c>
      <c r="G139" s="13">
        <f t="shared" si="13"/>
        <v>0</v>
      </c>
      <c r="H139" s="1" t="s">
        <v>3</v>
      </c>
      <c r="I139" s="10"/>
      <c r="J139" s="1" t="s">
        <v>3</v>
      </c>
    </row>
    <row r="140" spans="1:10" ht="30" customHeight="1" x14ac:dyDescent="0.2">
      <c r="A140" s="4" t="s">
        <v>94</v>
      </c>
      <c r="B140" s="22" t="s">
        <v>126</v>
      </c>
      <c r="C140" s="1" t="s">
        <v>77</v>
      </c>
      <c r="D140" s="1"/>
      <c r="E140" s="1"/>
      <c r="F140" s="1" t="s">
        <v>3</v>
      </c>
      <c r="G140" s="13">
        <f t="shared" si="13"/>
        <v>0</v>
      </c>
      <c r="H140" s="1" t="s">
        <v>3</v>
      </c>
      <c r="I140" s="10"/>
      <c r="J140" s="1" t="s">
        <v>3</v>
      </c>
    </row>
    <row r="141" spans="1:10" ht="37.5" customHeight="1" x14ac:dyDescent="0.2">
      <c r="A141" s="2" t="s">
        <v>95</v>
      </c>
      <c r="B141" s="22" t="s">
        <v>127</v>
      </c>
      <c r="C141" s="1" t="s">
        <v>77</v>
      </c>
      <c r="D141" s="1"/>
      <c r="E141" s="1"/>
      <c r="F141" s="1" t="s">
        <v>3</v>
      </c>
      <c r="G141" s="13">
        <f t="shared" si="13"/>
        <v>0</v>
      </c>
      <c r="H141" s="1" t="s">
        <v>3</v>
      </c>
      <c r="I141" s="10"/>
      <c r="J141" s="1" t="s">
        <v>3</v>
      </c>
    </row>
    <row r="142" spans="1:10" ht="51.75" customHeight="1" x14ac:dyDescent="0.2">
      <c r="A142" s="2" t="s">
        <v>96</v>
      </c>
      <c r="B142" s="22" t="s">
        <v>128</v>
      </c>
      <c r="C142" s="1" t="s">
        <v>77</v>
      </c>
      <c r="D142" s="1"/>
      <c r="E142" s="1"/>
      <c r="F142" s="1" t="s">
        <v>3</v>
      </c>
      <c r="G142" s="13">
        <f t="shared" si="13"/>
        <v>0</v>
      </c>
      <c r="H142" s="1" t="s">
        <v>3</v>
      </c>
      <c r="I142" s="10"/>
      <c r="J142" s="1" t="s">
        <v>3</v>
      </c>
    </row>
    <row r="143" spans="1:10" ht="33.75" customHeight="1" x14ac:dyDescent="0.2">
      <c r="A143" s="2" t="s">
        <v>97</v>
      </c>
      <c r="B143" s="22" t="s">
        <v>129</v>
      </c>
      <c r="C143" s="1" t="s">
        <v>77</v>
      </c>
      <c r="D143" s="1"/>
      <c r="E143" s="1"/>
      <c r="F143" s="1" t="s">
        <v>3</v>
      </c>
      <c r="G143" s="13">
        <f t="shared" si="13"/>
        <v>0</v>
      </c>
      <c r="H143" s="1" t="s">
        <v>3</v>
      </c>
      <c r="I143" s="10"/>
      <c r="J143" s="1" t="s">
        <v>3</v>
      </c>
    </row>
    <row r="144" spans="1:10" ht="30" customHeight="1" x14ac:dyDescent="0.2">
      <c r="A144" s="4" t="s">
        <v>98</v>
      </c>
      <c r="B144" s="22" t="s">
        <v>130</v>
      </c>
      <c r="C144" s="14" t="s">
        <v>75</v>
      </c>
      <c r="D144" s="1"/>
      <c r="E144" s="1"/>
      <c r="F144" s="1" t="s">
        <v>3</v>
      </c>
      <c r="G144" s="13">
        <f t="shared" si="13"/>
        <v>0</v>
      </c>
      <c r="H144" s="1" t="s">
        <v>3</v>
      </c>
      <c r="I144" s="10"/>
      <c r="J144" s="1" t="s">
        <v>3</v>
      </c>
    </row>
    <row r="145" spans="1:10" ht="38.25" customHeight="1" x14ac:dyDescent="0.2">
      <c r="A145" s="2" t="s">
        <v>131</v>
      </c>
      <c r="B145" s="22" t="s">
        <v>132</v>
      </c>
      <c r="C145" s="14" t="s">
        <v>133</v>
      </c>
      <c r="D145" s="1"/>
      <c r="E145" s="1"/>
      <c r="F145" s="1" t="s">
        <v>3</v>
      </c>
      <c r="G145" s="13">
        <f t="shared" si="13"/>
        <v>0</v>
      </c>
      <c r="H145" s="1" t="s">
        <v>3</v>
      </c>
      <c r="I145" s="10"/>
      <c r="J145" s="1" t="s">
        <v>3</v>
      </c>
    </row>
    <row r="146" spans="1:10" ht="30" customHeight="1" x14ac:dyDescent="0.2">
      <c r="A146" s="2" t="s">
        <v>99</v>
      </c>
      <c r="B146" s="22" t="s">
        <v>134</v>
      </c>
      <c r="C146" s="14" t="s">
        <v>39</v>
      </c>
      <c r="D146" s="1"/>
      <c r="E146" s="1"/>
      <c r="F146" s="1" t="s">
        <v>3</v>
      </c>
      <c r="G146" s="13">
        <f t="shared" si="13"/>
        <v>0</v>
      </c>
      <c r="H146" s="1" t="s">
        <v>3</v>
      </c>
      <c r="I146" s="10"/>
      <c r="J146" s="1" t="s">
        <v>3</v>
      </c>
    </row>
    <row r="147" spans="1:10" ht="33.75" customHeight="1" x14ac:dyDescent="0.2">
      <c r="A147" s="2" t="s">
        <v>100</v>
      </c>
      <c r="B147" s="22" t="s">
        <v>135</v>
      </c>
      <c r="C147" s="1" t="s">
        <v>78</v>
      </c>
      <c r="D147" s="1"/>
      <c r="E147" s="1"/>
      <c r="F147" s="1" t="s">
        <v>3</v>
      </c>
      <c r="G147" s="13">
        <f t="shared" si="13"/>
        <v>0</v>
      </c>
      <c r="H147" s="1" t="s">
        <v>3</v>
      </c>
      <c r="I147" s="10"/>
      <c r="J147" s="1" t="s">
        <v>3</v>
      </c>
    </row>
    <row r="148" spans="1:10" ht="51" customHeight="1" x14ac:dyDescent="0.2">
      <c r="A148" s="2" t="s">
        <v>101</v>
      </c>
      <c r="B148" s="22" t="s">
        <v>136</v>
      </c>
      <c r="C148" s="14" t="s">
        <v>39</v>
      </c>
      <c r="D148" s="1"/>
      <c r="E148" s="1"/>
      <c r="F148" s="1" t="s">
        <v>3</v>
      </c>
      <c r="G148" s="13">
        <f t="shared" si="13"/>
        <v>0</v>
      </c>
      <c r="H148" s="1" t="s">
        <v>3</v>
      </c>
      <c r="I148" s="10"/>
      <c r="J148" s="1" t="s">
        <v>3</v>
      </c>
    </row>
    <row r="149" spans="1:10" ht="30" customHeight="1" x14ac:dyDescent="0.2">
      <c r="A149" s="2" t="s">
        <v>137</v>
      </c>
      <c r="B149" s="22" t="s">
        <v>138</v>
      </c>
      <c r="C149" s="14" t="s">
        <v>39</v>
      </c>
      <c r="D149" s="1"/>
      <c r="E149" s="1"/>
      <c r="F149" s="1" t="s">
        <v>3</v>
      </c>
      <c r="G149" s="13">
        <f t="shared" si="13"/>
        <v>0</v>
      </c>
      <c r="H149" s="1" t="s">
        <v>3</v>
      </c>
      <c r="I149" s="10"/>
      <c r="J149" s="1" t="s">
        <v>3</v>
      </c>
    </row>
    <row r="150" spans="1:10" ht="35.25" customHeight="1" x14ac:dyDescent="0.2">
      <c r="A150" s="2" t="s">
        <v>139</v>
      </c>
      <c r="B150" s="22" t="s">
        <v>140</v>
      </c>
      <c r="C150" s="1" t="s">
        <v>78</v>
      </c>
      <c r="D150" s="1"/>
      <c r="E150" s="1"/>
      <c r="F150" s="1" t="s">
        <v>3</v>
      </c>
      <c r="G150" s="13">
        <f t="shared" si="13"/>
        <v>0</v>
      </c>
      <c r="H150" s="1" t="s">
        <v>3</v>
      </c>
      <c r="I150" s="10"/>
      <c r="J150" s="1" t="s">
        <v>3</v>
      </c>
    </row>
    <row r="151" spans="1:10" ht="36.75" customHeight="1" x14ac:dyDescent="0.2">
      <c r="A151" s="2" t="s">
        <v>141</v>
      </c>
      <c r="B151" s="22" t="s">
        <v>142</v>
      </c>
      <c r="C151" s="1" t="s">
        <v>3</v>
      </c>
      <c r="D151" s="1" t="s">
        <v>3</v>
      </c>
      <c r="E151" s="1" t="s">
        <v>3</v>
      </c>
      <c r="F151" s="1" t="s">
        <v>3</v>
      </c>
      <c r="G151" s="13" t="s">
        <v>3</v>
      </c>
      <c r="H151" s="1" t="s">
        <v>3</v>
      </c>
      <c r="I151" s="10" t="s">
        <v>3</v>
      </c>
      <c r="J151" s="1" t="s">
        <v>3</v>
      </c>
    </row>
    <row r="152" spans="1:10" ht="31.5" customHeight="1" x14ac:dyDescent="0.2">
      <c r="A152" s="2" t="s">
        <v>143</v>
      </c>
      <c r="B152" s="22" t="s">
        <v>144</v>
      </c>
      <c r="C152" s="14" t="s">
        <v>39</v>
      </c>
      <c r="D152" s="1"/>
      <c r="E152" s="1"/>
      <c r="F152" s="1" t="s">
        <v>3</v>
      </c>
      <c r="G152" s="13">
        <f t="shared" ref="G152:G157" si="14">I152/$M$203*1000</f>
        <v>0</v>
      </c>
      <c r="H152" s="1" t="s">
        <v>3</v>
      </c>
      <c r="I152" s="10"/>
      <c r="J152" s="1" t="s">
        <v>3</v>
      </c>
    </row>
    <row r="153" spans="1:10" ht="30" customHeight="1" x14ac:dyDescent="0.2">
      <c r="A153" s="2" t="s">
        <v>103</v>
      </c>
      <c r="B153" s="22" t="s">
        <v>145</v>
      </c>
      <c r="C153" s="14" t="s">
        <v>39</v>
      </c>
      <c r="D153" s="1"/>
      <c r="E153" s="1"/>
      <c r="F153" s="1" t="s">
        <v>3</v>
      </c>
      <c r="G153" s="13">
        <f t="shared" si="14"/>
        <v>0</v>
      </c>
      <c r="H153" s="1" t="s">
        <v>3</v>
      </c>
      <c r="I153" s="10"/>
      <c r="J153" s="1" t="s">
        <v>3</v>
      </c>
    </row>
    <row r="154" spans="1:10" ht="33.75" customHeight="1" x14ac:dyDescent="0.2">
      <c r="A154" s="2" t="s">
        <v>104</v>
      </c>
      <c r="B154" s="22" t="s">
        <v>146</v>
      </c>
      <c r="C154" s="1" t="s">
        <v>78</v>
      </c>
      <c r="D154" s="1"/>
      <c r="E154" s="1"/>
      <c r="F154" s="1" t="s">
        <v>3</v>
      </c>
      <c r="G154" s="13">
        <f t="shared" si="14"/>
        <v>0</v>
      </c>
      <c r="H154" s="1" t="s">
        <v>3</v>
      </c>
      <c r="I154" s="10"/>
      <c r="J154" s="1" t="s">
        <v>3</v>
      </c>
    </row>
    <row r="155" spans="1:10" ht="34.5" customHeight="1" x14ac:dyDescent="0.2">
      <c r="A155" s="2" t="s">
        <v>147</v>
      </c>
      <c r="B155" s="22" t="s">
        <v>148</v>
      </c>
      <c r="C155" s="14" t="s">
        <v>79</v>
      </c>
      <c r="D155" s="1"/>
      <c r="E155" s="1"/>
      <c r="F155" s="1" t="s">
        <v>3</v>
      </c>
      <c r="G155" s="13">
        <f t="shared" si="14"/>
        <v>0</v>
      </c>
      <c r="H155" s="1" t="s">
        <v>3</v>
      </c>
      <c r="I155" s="10"/>
      <c r="J155" s="1" t="s">
        <v>3</v>
      </c>
    </row>
    <row r="156" spans="1:10" ht="30" customHeight="1" x14ac:dyDescent="0.2">
      <c r="A156" s="2" t="s">
        <v>105</v>
      </c>
      <c r="B156" s="22" t="s">
        <v>149</v>
      </c>
      <c r="C156" s="14" t="s">
        <v>79</v>
      </c>
      <c r="D156" s="1"/>
      <c r="E156" s="1"/>
      <c r="F156" s="1" t="s">
        <v>3</v>
      </c>
      <c r="G156" s="13">
        <f t="shared" si="14"/>
        <v>0</v>
      </c>
      <c r="H156" s="1" t="s">
        <v>3</v>
      </c>
      <c r="I156" s="10"/>
      <c r="J156" s="1" t="s">
        <v>3</v>
      </c>
    </row>
    <row r="157" spans="1:10" ht="30" customHeight="1" x14ac:dyDescent="0.2">
      <c r="A157" s="4" t="s">
        <v>106</v>
      </c>
      <c r="B157" s="22" t="s">
        <v>150</v>
      </c>
      <c r="C157" s="14" t="s">
        <v>79</v>
      </c>
      <c r="D157" s="1"/>
      <c r="E157" s="1"/>
      <c r="F157" s="1" t="s">
        <v>3</v>
      </c>
      <c r="G157" s="13">
        <f t="shared" si="14"/>
        <v>0</v>
      </c>
      <c r="H157" s="1" t="s">
        <v>3</v>
      </c>
      <c r="I157" s="10"/>
      <c r="J157" s="1" t="s">
        <v>3</v>
      </c>
    </row>
    <row r="158" spans="1:10" ht="30" customHeight="1" x14ac:dyDescent="0.2">
      <c r="A158" s="4" t="s">
        <v>80</v>
      </c>
      <c r="B158" s="22" t="s">
        <v>151</v>
      </c>
      <c r="C158" s="1" t="s">
        <v>3</v>
      </c>
      <c r="D158" s="1" t="s">
        <v>3</v>
      </c>
      <c r="E158" s="1" t="s">
        <v>3</v>
      </c>
      <c r="F158" s="1" t="s">
        <v>3</v>
      </c>
      <c r="G158" s="13" t="s">
        <v>3</v>
      </c>
      <c r="H158" s="1" t="s">
        <v>3</v>
      </c>
      <c r="I158" s="10" t="s">
        <v>3</v>
      </c>
      <c r="J158" s="1" t="s">
        <v>3</v>
      </c>
    </row>
    <row r="159" spans="1:10" ht="30" customHeight="1" x14ac:dyDescent="0.2">
      <c r="A159" s="4" t="s">
        <v>107</v>
      </c>
      <c r="B159" s="22" t="s">
        <v>152</v>
      </c>
      <c r="C159" s="14" t="s">
        <v>153</v>
      </c>
      <c r="D159" s="1"/>
      <c r="E159" s="1"/>
      <c r="F159" s="1" t="s">
        <v>3</v>
      </c>
      <c r="G159" s="13">
        <f t="shared" ref="G159:G171" si="15">I159/$M$203*1000</f>
        <v>0</v>
      </c>
      <c r="H159" s="1" t="s">
        <v>3</v>
      </c>
      <c r="I159" s="10"/>
      <c r="J159" s="1" t="s">
        <v>3</v>
      </c>
    </row>
    <row r="160" spans="1:10" ht="37.5" customHeight="1" x14ac:dyDescent="0.2">
      <c r="A160" s="2" t="s">
        <v>108</v>
      </c>
      <c r="B160" s="22" t="s">
        <v>154</v>
      </c>
      <c r="C160" s="1" t="s">
        <v>39</v>
      </c>
      <c r="D160" s="1"/>
      <c r="E160" s="1"/>
      <c r="F160" s="1" t="s">
        <v>3</v>
      </c>
      <c r="G160" s="13">
        <f t="shared" si="15"/>
        <v>0</v>
      </c>
      <c r="H160" s="1" t="s">
        <v>3</v>
      </c>
      <c r="I160" s="10"/>
      <c r="J160" s="1" t="s">
        <v>3</v>
      </c>
    </row>
    <row r="161" spans="1:10" ht="39" customHeight="1" x14ac:dyDescent="0.2">
      <c r="A161" s="2" t="s">
        <v>109</v>
      </c>
      <c r="B161" s="22" t="s">
        <v>155</v>
      </c>
      <c r="C161" s="14" t="s">
        <v>79</v>
      </c>
      <c r="D161" s="1"/>
      <c r="E161" s="1"/>
      <c r="F161" s="1" t="s">
        <v>3</v>
      </c>
      <c r="G161" s="13">
        <f t="shared" si="15"/>
        <v>0</v>
      </c>
      <c r="H161" s="1" t="s">
        <v>3</v>
      </c>
      <c r="I161" s="10"/>
      <c r="J161" s="1" t="s">
        <v>3</v>
      </c>
    </row>
    <row r="162" spans="1:10" ht="34.5" customHeight="1" x14ac:dyDescent="0.2">
      <c r="A162" s="2" t="s">
        <v>156</v>
      </c>
      <c r="B162" s="22" t="s">
        <v>157</v>
      </c>
      <c r="C162" s="1" t="s">
        <v>3</v>
      </c>
      <c r="D162" s="1"/>
      <c r="E162" s="1"/>
      <c r="F162" s="1" t="s">
        <v>3</v>
      </c>
      <c r="G162" s="13">
        <f t="shared" si="15"/>
        <v>0</v>
      </c>
      <c r="H162" s="1" t="s">
        <v>3</v>
      </c>
      <c r="I162" s="10"/>
      <c r="J162" s="1"/>
    </row>
    <row r="163" spans="1:10" ht="36" customHeight="1" x14ac:dyDescent="0.2">
      <c r="A163" s="2" t="s">
        <v>158</v>
      </c>
      <c r="B163" s="22" t="s">
        <v>159</v>
      </c>
      <c r="C163" s="1" t="s">
        <v>82</v>
      </c>
      <c r="D163" s="1"/>
      <c r="E163" s="1"/>
      <c r="F163" s="1" t="s">
        <v>3</v>
      </c>
      <c r="G163" s="13">
        <f t="shared" si="15"/>
        <v>0</v>
      </c>
      <c r="H163" s="1" t="s">
        <v>3</v>
      </c>
      <c r="I163" s="10"/>
      <c r="J163" s="1" t="s">
        <v>3</v>
      </c>
    </row>
    <row r="164" spans="1:10" ht="33.75" customHeight="1" x14ac:dyDescent="0.2">
      <c r="A164" s="2" t="s">
        <v>160</v>
      </c>
      <c r="B164" s="22" t="s">
        <v>161</v>
      </c>
      <c r="C164" s="1" t="s">
        <v>82</v>
      </c>
      <c r="D164" s="1"/>
      <c r="E164" s="1"/>
      <c r="F164" s="1" t="s">
        <v>3</v>
      </c>
      <c r="G164" s="13">
        <f t="shared" si="15"/>
        <v>0</v>
      </c>
      <c r="H164" s="1" t="s">
        <v>3</v>
      </c>
      <c r="I164" s="10"/>
      <c r="J164" s="1" t="s">
        <v>3</v>
      </c>
    </row>
    <row r="165" spans="1:10" ht="36.75" customHeight="1" x14ac:dyDescent="0.2">
      <c r="A165" s="2" t="s">
        <v>162</v>
      </c>
      <c r="B165" s="22" t="s">
        <v>163</v>
      </c>
      <c r="C165" s="1" t="s">
        <v>82</v>
      </c>
      <c r="D165" s="1"/>
      <c r="E165" s="1"/>
      <c r="F165" s="1" t="s">
        <v>3</v>
      </c>
      <c r="G165" s="13">
        <f t="shared" si="15"/>
        <v>0</v>
      </c>
      <c r="H165" s="1" t="s">
        <v>3</v>
      </c>
      <c r="I165" s="10"/>
      <c r="J165" s="1" t="s">
        <v>3</v>
      </c>
    </row>
    <row r="166" spans="1:10" ht="37.5" customHeight="1" x14ac:dyDescent="0.2">
      <c r="A166" s="2" t="s">
        <v>164</v>
      </c>
      <c r="B166" s="22" t="s">
        <v>165</v>
      </c>
      <c r="C166" s="1" t="s">
        <v>63</v>
      </c>
      <c r="D166" s="1"/>
      <c r="E166" s="1"/>
      <c r="F166" s="1" t="s">
        <v>3</v>
      </c>
      <c r="G166" s="13">
        <f t="shared" si="15"/>
        <v>0</v>
      </c>
      <c r="H166" s="1" t="s">
        <v>3</v>
      </c>
      <c r="I166" s="10"/>
      <c r="J166" s="1" t="s">
        <v>3</v>
      </c>
    </row>
    <row r="167" spans="1:10" ht="30" customHeight="1" x14ac:dyDescent="0.2">
      <c r="A167" s="4" t="s">
        <v>166</v>
      </c>
      <c r="B167" s="22" t="s">
        <v>167</v>
      </c>
      <c r="C167" s="1" t="s">
        <v>39</v>
      </c>
      <c r="D167" s="1"/>
      <c r="E167" s="1"/>
      <c r="F167" s="1" t="s">
        <v>3</v>
      </c>
      <c r="G167" s="13">
        <f t="shared" si="15"/>
        <v>0</v>
      </c>
      <c r="H167" s="1" t="s">
        <v>3</v>
      </c>
      <c r="I167" s="10"/>
      <c r="J167" s="1" t="s">
        <v>3</v>
      </c>
    </row>
    <row r="168" spans="1:10" ht="30" customHeight="1" x14ac:dyDescent="0.2">
      <c r="A168" s="4" t="s">
        <v>168</v>
      </c>
      <c r="B168" s="22" t="s">
        <v>169</v>
      </c>
      <c r="C168" s="1" t="s">
        <v>83</v>
      </c>
      <c r="D168" s="1" t="s">
        <v>3</v>
      </c>
      <c r="E168" s="1" t="s">
        <v>3</v>
      </c>
      <c r="F168" s="1" t="s">
        <v>3</v>
      </c>
      <c r="G168" s="13">
        <f t="shared" si="15"/>
        <v>0</v>
      </c>
      <c r="H168" s="1" t="s">
        <v>3</v>
      </c>
      <c r="I168" s="10"/>
      <c r="J168" s="1" t="s">
        <v>3</v>
      </c>
    </row>
    <row r="169" spans="1:10" ht="30" customHeight="1" x14ac:dyDescent="0.2">
      <c r="A169" s="4" t="s">
        <v>170</v>
      </c>
      <c r="B169" s="22" t="s">
        <v>171</v>
      </c>
      <c r="C169" s="1" t="s">
        <v>83</v>
      </c>
      <c r="D169" s="1" t="s">
        <v>3</v>
      </c>
      <c r="E169" s="1" t="s">
        <v>3</v>
      </c>
      <c r="F169" s="1" t="s">
        <v>3</v>
      </c>
      <c r="G169" s="13">
        <f t="shared" si="15"/>
        <v>0</v>
      </c>
      <c r="H169" s="1" t="s">
        <v>3</v>
      </c>
      <c r="I169" s="10"/>
      <c r="J169" s="1" t="s">
        <v>3</v>
      </c>
    </row>
    <row r="170" spans="1:10" ht="39" customHeight="1" x14ac:dyDescent="0.2">
      <c r="A170" s="2" t="s">
        <v>172</v>
      </c>
      <c r="B170" s="22" t="s">
        <v>173</v>
      </c>
      <c r="C170" s="1"/>
      <c r="D170" s="1" t="s">
        <v>3</v>
      </c>
      <c r="E170" s="1" t="s">
        <v>3</v>
      </c>
      <c r="F170" s="1" t="s">
        <v>3</v>
      </c>
      <c r="G170" s="13">
        <f t="shared" si="15"/>
        <v>0</v>
      </c>
      <c r="H170" s="1" t="s">
        <v>3</v>
      </c>
      <c r="I170" s="10"/>
      <c r="J170" s="1"/>
    </row>
    <row r="171" spans="1:10" ht="33" customHeight="1" x14ac:dyDescent="0.2">
      <c r="A171" s="2" t="s">
        <v>84</v>
      </c>
      <c r="B171" s="22" t="s">
        <v>174</v>
      </c>
      <c r="C171" s="1" t="s">
        <v>27</v>
      </c>
      <c r="D171" s="1"/>
      <c r="E171" s="1"/>
      <c r="F171" s="1" t="s">
        <v>3</v>
      </c>
      <c r="G171" s="13">
        <f t="shared" si="15"/>
        <v>0</v>
      </c>
      <c r="H171" s="1" t="s">
        <v>3</v>
      </c>
      <c r="I171" s="10"/>
      <c r="J171" s="1" t="s">
        <v>3</v>
      </c>
    </row>
    <row r="172" spans="1:10" ht="33" customHeight="1" x14ac:dyDescent="0.2">
      <c r="A172" s="2" t="s">
        <v>73</v>
      </c>
      <c r="B172" s="22" t="s">
        <v>175</v>
      </c>
      <c r="C172" s="1" t="s">
        <v>3</v>
      </c>
      <c r="D172" s="1" t="s">
        <v>3</v>
      </c>
      <c r="E172" s="1" t="s">
        <v>3</v>
      </c>
      <c r="F172" s="1" t="s">
        <v>3</v>
      </c>
      <c r="G172" s="13" t="s">
        <v>3</v>
      </c>
      <c r="H172" s="1" t="s">
        <v>3</v>
      </c>
      <c r="I172" s="10" t="s">
        <v>3</v>
      </c>
      <c r="J172" s="1" t="s">
        <v>3</v>
      </c>
    </row>
    <row r="173" spans="1:10" ht="30" customHeight="1" x14ac:dyDescent="0.2">
      <c r="A173" s="4" t="s">
        <v>74</v>
      </c>
      <c r="B173" s="22" t="s">
        <v>176</v>
      </c>
      <c r="C173" s="1" t="s">
        <v>3</v>
      </c>
      <c r="D173" s="1" t="s">
        <v>3</v>
      </c>
      <c r="E173" s="1" t="s">
        <v>3</v>
      </c>
      <c r="F173" s="1" t="s">
        <v>3</v>
      </c>
      <c r="G173" s="13" t="s">
        <v>3</v>
      </c>
      <c r="H173" s="1" t="s">
        <v>3</v>
      </c>
      <c r="I173" s="10" t="s">
        <v>3</v>
      </c>
      <c r="J173" s="1" t="s">
        <v>3</v>
      </c>
    </row>
    <row r="174" spans="1:10" ht="33" customHeight="1" x14ac:dyDescent="0.2">
      <c r="A174" s="2" t="s">
        <v>177</v>
      </c>
      <c r="B174" s="22" t="s">
        <v>178</v>
      </c>
      <c r="C174" s="14" t="s">
        <v>220</v>
      </c>
      <c r="D174" s="1"/>
      <c r="E174" s="1"/>
      <c r="F174" s="1" t="s">
        <v>3</v>
      </c>
      <c r="G174" s="13">
        <f t="shared" ref="G174:G194" si="16">I174/$M$203*1000</f>
        <v>0</v>
      </c>
      <c r="H174" s="1" t="s">
        <v>3</v>
      </c>
      <c r="I174" s="10"/>
      <c r="J174" s="1" t="s">
        <v>3</v>
      </c>
    </row>
    <row r="175" spans="1:10" ht="33" customHeight="1" x14ac:dyDescent="0.2">
      <c r="A175" s="2" t="s">
        <v>85</v>
      </c>
      <c r="B175" s="22" t="s">
        <v>179</v>
      </c>
      <c r="C175" s="14" t="s">
        <v>75</v>
      </c>
      <c r="D175" s="1"/>
      <c r="E175" s="1"/>
      <c r="F175" s="1" t="s">
        <v>3</v>
      </c>
      <c r="G175" s="13">
        <f t="shared" si="16"/>
        <v>0</v>
      </c>
      <c r="H175" s="1" t="s">
        <v>3</v>
      </c>
      <c r="I175" s="10"/>
      <c r="J175" s="1" t="s">
        <v>3</v>
      </c>
    </row>
    <row r="176" spans="1:10" ht="30" customHeight="1" x14ac:dyDescent="0.2">
      <c r="A176" s="2" t="s">
        <v>86</v>
      </c>
      <c r="B176" s="22" t="s">
        <v>180</v>
      </c>
      <c r="C176" s="14" t="s">
        <v>75</v>
      </c>
      <c r="D176" s="1"/>
      <c r="E176" s="1"/>
      <c r="F176" s="1" t="s">
        <v>3</v>
      </c>
      <c r="G176" s="13">
        <f t="shared" si="16"/>
        <v>0</v>
      </c>
      <c r="H176" s="1" t="s">
        <v>3</v>
      </c>
      <c r="I176" s="10"/>
      <c r="J176" s="1" t="s">
        <v>3</v>
      </c>
    </row>
    <row r="177" spans="1:10" ht="30" customHeight="1" x14ac:dyDescent="0.2">
      <c r="A177" s="4" t="s">
        <v>87</v>
      </c>
      <c r="B177" s="22" t="s">
        <v>181</v>
      </c>
      <c r="C177" s="14" t="s">
        <v>75</v>
      </c>
      <c r="D177" s="1"/>
      <c r="E177" s="1"/>
      <c r="F177" s="1" t="s">
        <v>3</v>
      </c>
      <c r="G177" s="13">
        <f t="shared" si="16"/>
        <v>0</v>
      </c>
      <c r="H177" s="1" t="s">
        <v>3</v>
      </c>
      <c r="I177" s="10"/>
      <c r="J177" s="1" t="s">
        <v>3</v>
      </c>
    </row>
    <row r="178" spans="1:10" ht="30" customHeight="1" x14ac:dyDescent="0.2">
      <c r="A178" s="4" t="s">
        <v>88</v>
      </c>
      <c r="B178" s="22" t="s">
        <v>182</v>
      </c>
      <c r="C178" s="1" t="s">
        <v>76</v>
      </c>
      <c r="D178" s="1"/>
      <c r="E178" s="1"/>
      <c r="F178" s="1" t="s">
        <v>3</v>
      </c>
      <c r="G178" s="13">
        <f t="shared" si="16"/>
        <v>0</v>
      </c>
      <c r="H178" s="1" t="s">
        <v>3</v>
      </c>
      <c r="I178" s="10"/>
      <c r="J178" s="1" t="s">
        <v>3</v>
      </c>
    </row>
    <row r="179" spans="1:10" ht="30" customHeight="1" x14ac:dyDescent="0.2">
      <c r="A179" s="4" t="s">
        <v>89</v>
      </c>
      <c r="B179" s="22" t="s">
        <v>183</v>
      </c>
      <c r="C179" s="1" t="s">
        <v>33</v>
      </c>
      <c r="D179" s="1"/>
      <c r="E179" s="1"/>
      <c r="F179" s="1" t="s">
        <v>3</v>
      </c>
      <c r="G179" s="13">
        <f t="shared" si="16"/>
        <v>0</v>
      </c>
      <c r="H179" s="1" t="s">
        <v>3</v>
      </c>
      <c r="I179" s="10"/>
      <c r="J179" s="1" t="s">
        <v>3</v>
      </c>
    </row>
    <row r="180" spans="1:10" ht="53.25" customHeight="1" x14ac:dyDescent="0.2">
      <c r="A180" s="2" t="s">
        <v>90</v>
      </c>
      <c r="B180" s="22" t="s">
        <v>184</v>
      </c>
      <c r="C180" s="1" t="s">
        <v>36</v>
      </c>
      <c r="D180" s="1"/>
      <c r="E180" s="1"/>
      <c r="F180" s="1" t="s">
        <v>3</v>
      </c>
      <c r="G180" s="13">
        <f t="shared" si="16"/>
        <v>0</v>
      </c>
      <c r="H180" s="1" t="s">
        <v>3</v>
      </c>
      <c r="I180" s="10"/>
      <c r="J180" s="1" t="s">
        <v>3</v>
      </c>
    </row>
    <row r="181" spans="1:10" ht="30" customHeight="1" x14ac:dyDescent="0.2">
      <c r="A181" s="4" t="s">
        <v>91</v>
      </c>
      <c r="B181" s="22" t="s">
        <v>185</v>
      </c>
      <c r="C181" s="1" t="s">
        <v>77</v>
      </c>
      <c r="D181" s="1"/>
      <c r="E181" s="1"/>
      <c r="F181" s="1" t="s">
        <v>3</v>
      </c>
      <c r="G181" s="13">
        <f t="shared" si="16"/>
        <v>0</v>
      </c>
      <c r="H181" s="1" t="s">
        <v>3</v>
      </c>
      <c r="I181" s="10"/>
      <c r="J181" s="1" t="s">
        <v>3</v>
      </c>
    </row>
    <row r="182" spans="1:10" ht="30" customHeight="1" x14ac:dyDescent="0.2">
      <c r="A182" s="4" t="s">
        <v>92</v>
      </c>
      <c r="B182" s="22" t="s">
        <v>186</v>
      </c>
      <c r="C182" s="1" t="s">
        <v>77</v>
      </c>
      <c r="D182" s="1"/>
      <c r="E182" s="1"/>
      <c r="F182" s="1" t="s">
        <v>3</v>
      </c>
      <c r="G182" s="13">
        <f t="shared" si="16"/>
        <v>0</v>
      </c>
      <c r="H182" s="1" t="s">
        <v>3</v>
      </c>
      <c r="I182" s="10"/>
      <c r="J182" s="1" t="s">
        <v>3</v>
      </c>
    </row>
    <row r="183" spans="1:10" ht="32.25" customHeight="1" x14ac:dyDescent="0.2">
      <c r="A183" s="2" t="s">
        <v>93</v>
      </c>
      <c r="B183" s="22" t="s">
        <v>187</v>
      </c>
      <c r="C183" s="1" t="s">
        <v>77</v>
      </c>
      <c r="D183" s="1"/>
      <c r="E183" s="1"/>
      <c r="F183" s="1" t="s">
        <v>3</v>
      </c>
      <c r="G183" s="13">
        <f t="shared" si="16"/>
        <v>0</v>
      </c>
      <c r="H183" s="1" t="s">
        <v>3</v>
      </c>
      <c r="I183" s="10"/>
      <c r="J183" s="1" t="s">
        <v>3</v>
      </c>
    </row>
    <row r="184" spans="1:10" ht="30" customHeight="1" x14ac:dyDescent="0.2">
      <c r="A184" s="4" t="s">
        <v>94</v>
      </c>
      <c r="B184" s="22" t="s">
        <v>188</v>
      </c>
      <c r="C184" s="1" t="s">
        <v>77</v>
      </c>
      <c r="D184" s="1"/>
      <c r="E184" s="1"/>
      <c r="F184" s="1" t="s">
        <v>3</v>
      </c>
      <c r="G184" s="13">
        <f t="shared" si="16"/>
        <v>0</v>
      </c>
      <c r="H184" s="1" t="s">
        <v>3</v>
      </c>
      <c r="I184" s="10"/>
      <c r="J184" s="1" t="s">
        <v>3</v>
      </c>
    </row>
    <row r="185" spans="1:10" ht="33" customHeight="1" x14ac:dyDescent="0.2">
      <c r="A185" s="2" t="s">
        <v>95</v>
      </c>
      <c r="B185" s="22" t="s">
        <v>189</v>
      </c>
      <c r="C185" s="1" t="s">
        <v>77</v>
      </c>
      <c r="D185" s="1"/>
      <c r="E185" s="1"/>
      <c r="F185" s="1" t="s">
        <v>3</v>
      </c>
      <c r="G185" s="13">
        <f t="shared" si="16"/>
        <v>0</v>
      </c>
      <c r="H185" s="1" t="s">
        <v>3</v>
      </c>
      <c r="I185" s="10"/>
      <c r="J185" s="1" t="s">
        <v>3</v>
      </c>
    </row>
    <row r="186" spans="1:10" ht="49.5" customHeight="1" x14ac:dyDescent="0.2">
      <c r="A186" s="2" t="s">
        <v>96</v>
      </c>
      <c r="B186" s="22" t="s">
        <v>190</v>
      </c>
      <c r="C186" s="1" t="s">
        <v>77</v>
      </c>
      <c r="D186" s="1"/>
      <c r="E186" s="1"/>
      <c r="F186" s="1" t="s">
        <v>3</v>
      </c>
      <c r="G186" s="13">
        <f t="shared" si="16"/>
        <v>0</v>
      </c>
      <c r="H186" s="1" t="s">
        <v>3</v>
      </c>
      <c r="I186" s="10"/>
      <c r="J186" s="1" t="s">
        <v>3</v>
      </c>
    </row>
    <row r="187" spans="1:10" ht="32.25" customHeight="1" x14ac:dyDescent="0.2">
      <c r="A187" s="2" t="s">
        <v>97</v>
      </c>
      <c r="B187" s="22" t="s">
        <v>191</v>
      </c>
      <c r="C187" s="1" t="s">
        <v>77</v>
      </c>
      <c r="D187" s="1"/>
      <c r="E187" s="1"/>
      <c r="F187" s="1" t="s">
        <v>3</v>
      </c>
      <c r="G187" s="13">
        <f t="shared" si="16"/>
        <v>0</v>
      </c>
      <c r="H187" s="1" t="s">
        <v>3</v>
      </c>
      <c r="I187" s="10"/>
      <c r="J187" s="1" t="s">
        <v>3</v>
      </c>
    </row>
    <row r="188" spans="1:10" ht="30" customHeight="1" x14ac:dyDescent="0.2">
      <c r="A188" s="4" t="s">
        <v>98</v>
      </c>
      <c r="B188" s="22" t="s">
        <v>192</v>
      </c>
      <c r="C188" s="14" t="s">
        <v>193</v>
      </c>
      <c r="D188" s="1"/>
      <c r="E188" s="1"/>
      <c r="F188" s="1"/>
      <c r="G188" s="13">
        <f t="shared" si="16"/>
        <v>0</v>
      </c>
      <c r="H188" s="1"/>
      <c r="I188" s="10"/>
      <c r="J188" s="1"/>
    </row>
    <row r="189" spans="1:10" ht="37.5" customHeight="1" x14ac:dyDescent="0.2">
      <c r="A189" s="2" t="s">
        <v>194</v>
      </c>
      <c r="B189" s="22" t="s">
        <v>195</v>
      </c>
      <c r="C189" s="1" t="s">
        <v>39</v>
      </c>
      <c r="D189" s="1"/>
      <c r="E189" s="1"/>
      <c r="F189" s="1"/>
      <c r="G189" s="13">
        <f t="shared" si="16"/>
        <v>0</v>
      </c>
      <c r="H189" s="1"/>
      <c r="I189" s="10"/>
      <c r="J189" s="1"/>
    </row>
    <row r="190" spans="1:10" ht="33" customHeight="1" x14ac:dyDescent="0.2">
      <c r="A190" s="2" t="s">
        <v>99</v>
      </c>
      <c r="B190" s="22" t="s">
        <v>196</v>
      </c>
      <c r="C190" s="1" t="s">
        <v>39</v>
      </c>
      <c r="D190" s="1"/>
      <c r="E190" s="1"/>
      <c r="F190" s="1" t="s">
        <v>3</v>
      </c>
      <c r="G190" s="13">
        <f t="shared" si="16"/>
        <v>0</v>
      </c>
      <c r="H190" s="1" t="s">
        <v>3</v>
      </c>
      <c r="I190" s="10"/>
      <c r="J190" s="1" t="s">
        <v>3</v>
      </c>
    </row>
    <row r="191" spans="1:10" ht="33" customHeight="1" x14ac:dyDescent="0.2">
      <c r="A191" s="2" t="s">
        <v>100</v>
      </c>
      <c r="B191" s="22" t="s">
        <v>197</v>
      </c>
      <c r="C191" s="1" t="s">
        <v>78</v>
      </c>
      <c r="D191" s="1"/>
      <c r="E191" s="1"/>
      <c r="F191" s="1" t="s">
        <v>3</v>
      </c>
      <c r="G191" s="13">
        <f t="shared" si="16"/>
        <v>0</v>
      </c>
      <c r="H191" s="1" t="s">
        <v>3</v>
      </c>
      <c r="I191" s="10"/>
      <c r="J191" s="1" t="s">
        <v>3</v>
      </c>
    </row>
    <row r="192" spans="1:10" ht="51.75" customHeight="1" x14ac:dyDescent="0.2">
      <c r="A192" s="2" t="s">
        <v>101</v>
      </c>
      <c r="B192" s="22" t="s">
        <v>198</v>
      </c>
      <c r="C192" s="1" t="s">
        <v>39</v>
      </c>
      <c r="D192" s="1"/>
      <c r="E192" s="1"/>
      <c r="F192" s="1" t="s">
        <v>3</v>
      </c>
      <c r="G192" s="13">
        <f t="shared" si="16"/>
        <v>0</v>
      </c>
      <c r="H192" s="1" t="s">
        <v>3</v>
      </c>
      <c r="I192" s="10"/>
      <c r="J192" s="1" t="s">
        <v>3</v>
      </c>
    </row>
    <row r="193" spans="1:13" ht="30" customHeight="1" x14ac:dyDescent="0.2">
      <c r="A193" s="2" t="s">
        <v>102</v>
      </c>
      <c r="B193" s="22" t="s">
        <v>199</v>
      </c>
      <c r="C193" s="1" t="s">
        <v>39</v>
      </c>
      <c r="D193" s="1"/>
      <c r="E193" s="1"/>
      <c r="F193" s="1" t="s">
        <v>3</v>
      </c>
      <c r="G193" s="13">
        <f t="shared" si="16"/>
        <v>0</v>
      </c>
      <c r="H193" s="1" t="s">
        <v>3</v>
      </c>
      <c r="I193" s="10"/>
      <c r="J193" s="1" t="s">
        <v>3</v>
      </c>
    </row>
    <row r="194" spans="1:13" ht="30" customHeight="1" x14ac:dyDescent="0.2">
      <c r="A194" s="4" t="s">
        <v>200</v>
      </c>
      <c r="B194" s="22" t="s">
        <v>201</v>
      </c>
      <c r="C194" s="1" t="s">
        <v>78</v>
      </c>
      <c r="D194" s="1"/>
      <c r="E194" s="1"/>
      <c r="F194" s="1" t="s">
        <v>3</v>
      </c>
      <c r="G194" s="13">
        <f t="shared" si="16"/>
        <v>0</v>
      </c>
      <c r="H194" s="1" t="s">
        <v>3</v>
      </c>
      <c r="I194" s="10"/>
      <c r="J194" s="1" t="s">
        <v>3</v>
      </c>
    </row>
    <row r="195" spans="1:13" ht="39.75" customHeight="1" x14ac:dyDescent="0.2">
      <c r="A195" s="2" t="s">
        <v>141</v>
      </c>
      <c r="B195" s="22" t="s">
        <v>202</v>
      </c>
      <c r="C195" s="1" t="s">
        <v>3</v>
      </c>
      <c r="D195" s="1" t="s">
        <v>3</v>
      </c>
      <c r="E195" s="1" t="s">
        <v>3</v>
      </c>
      <c r="F195" s="1" t="s">
        <v>3</v>
      </c>
      <c r="G195" s="13" t="s">
        <v>3</v>
      </c>
      <c r="H195" s="1" t="s">
        <v>3</v>
      </c>
      <c r="I195" s="10" t="s">
        <v>3</v>
      </c>
      <c r="J195" s="1" t="s">
        <v>3</v>
      </c>
    </row>
    <row r="196" spans="1:13" ht="37.5" customHeight="1" x14ac:dyDescent="0.2">
      <c r="A196" s="2" t="s">
        <v>143</v>
      </c>
      <c r="B196" s="22" t="s">
        <v>203</v>
      </c>
      <c r="C196" s="1" t="s">
        <v>39</v>
      </c>
      <c r="D196" s="1"/>
      <c r="E196" s="1"/>
      <c r="F196" s="1" t="s">
        <v>3</v>
      </c>
      <c r="G196" s="13">
        <f t="shared" ref="G196:G201" si="17">I196/$M$203*1000</f>
        <v>0</v>
      </c>
      <c r="H196" s="1" t="s">
        <v>3</v>
      </c>
      <c r="I196" s="10"/>
      <c r="J196" s="1" t="s">
        <v>3</v>
      </c>
    </row>
    <row r="197" spans="1:13" ht="30.75" customHeight="1" x14ac:dyDescent="0.2">
      <c r="A197" s="2" t="s">
        <v>103</v>
      </c>
      <c r="B197" s="22" t="s">
        <v>204</v>
      </c>
      <c r="C197" s="1" t="s">
        <v>39</v>
      </c>
      <c r="D197" s="1"/>
      <c r="E197" s="1"/>
      <c r="F197" s="1" t="s">
        <v>3</v>
      </c>
      <c r="G197" s="13">
        <f t="shared" si="17"/>
        <v>0</v>
      </c>
      <c r="H197" s="1" t="s">
        <v>3</v>
      </c>
      <c r="I197" s="10"/>
      <c r="J197" s="1" t="s">
        <v>3</v>
      </c>
    </row>
    <row r="198" spans="1:13" ht="37.5" customHeight="1" x14ac:dyDescent="0.2">
      <c r="A198" s="2" t="s">
        <v>104</v>
      </c>
      <c r="B198" s="22" t="s">
        <v>205</v>
      </c>
      <c r="C198" s="1" t="s">
        <v>78</v>
      </c>
      <c r="D198" s="1"/>
      <c r="E198" s="1"/>
      <c r="F198" s="1" t="s">
        <v>3</v>
      </c>
      <c r="G198" s="13">
        <f t="shared" si="17"/>
        <v>0</v>
      </c>
      <c r="H198" s="1" t="s">
        <v>3</v>
      </c>
      <c r="I198" s="10"/>
      <c r="J198" s="1" t="s">
        <v>3</v>
      </c>
    </row>
    <row r="199" spans="1:13" ht="37.5" customHeight="1" x14ac:dyDescent="0.2">
      <c r="A199" s="2" t="s">
        <v>147</v>
      </c>
      <c r="B199" s="22" t="s">
        <v>206</v>
      </c>
      <c r="C199" s="14" t="s">
        <v>79</v>
      </c>
      <c r="D199" s="1"/>
      <c r="E199" s="1"/>
      <c r="F199" s="1" t="s">
        <v>3</v>
      </c>
      <c r="G199" s="13">
        <f t="shared" si="17"/>
        <v>0</v>
      </c>
      <c r="H199" s="1" t="s">
        <v>3</v>
      </c>
      <c r="I199" s="10"/>
      <c r="J199" s="1" t="s">
        <v>3</v>
      </c>
    </row>
    <row r="200" spans="1:13" ht="30" customHeight="1" x14ac:dyDescent="0.2">
      <c r="A200" s="2" t="s">
        <v>105</v>
      </c>
      <c r="B200" s="22" t="s">
        <v>207</v>
      </c>
      <c r="C200" s="14" t="s">
        <v>79</v>
      </c>
      <c r="D200" s="1"/>
      <c r="E200" s="1"/>
      <c r="F200" s="1" t="s">
        <v>3</v>
      </c>
      <c r="G200" s="13">
        <f t="shared" si="17"/>
        <v>0</v>
      </c>
      <c r="H200" s="1" t="s">
        <v>3</v>
      </c>
      <c r="I200" s="6"/>
      <c r="J200" s="1" t="s">
        <v>3</v>
      </c>
    </row>
    <row r="201" spans="1:13" ht="30" customHeight="1" x14ac:dyDescent="0.2">
      <c r="A201" s="4" t="s">
        <v>106</v>
      </c>
      <c r="B201" s="22" t="s">
        <v>208</v>
      </c>
      <c r="C201" s="14" t="s">
        <v>79</v>
      </c>
      <c r="D201" s="1"/>
      <c r="E201" s="1"/>
      <c r="F201" s="1" t="s">
        <v>3</v>
      </c>
      <c r="G201" s="13">
        <f t="shared" si="17"/>
        <v>0</v>
      </c>
      <c r="H201" s="1" t="s">
        <v>3</v>
      </c>
      <c r="I201" s="6"/>
      <c r="J201" s="1" t="s">
        <v>3</v>
      </c>
    </row>
    <row r="202" spans="1:13" ht="30" customHeight="1" x14ac:dyDescent="0.2">
      <c r="A202" s="4" t="s">
        <v>209</v>
      </c>
      <c r="B202" s="22" t="s">
        <v>210</v>
      </c>
      <c r="C202" s="1" t="s">
        <v>3</v>
      </c>
      <c r="D202" s="1" t="s">
        <v>3</v>
      </c>
      <c r="E202" s="1" t="s">
        <v>3</v>
      </c>
      <c r="F202" s="1" t="s">
        <v>3</v>
      </c>
      <c r="G202" s="13" t="s">
        <v>3</v>
      </c>
      <c r="H202" s="1" t="s">
        <v>3</v>
      </c>
      <c r="I202" s="6" t="s">
        <v>3</v>
      </c>
      <c r="J202" s="1" t="s">
        <v>3</v>
      </c>
    </row>
    <row r="203" spans="1:13" ht="30" customHeight="1" x14ac:dyDescent="0.2">
      <c r="A203" s="4" t="s">
        <v>107</v>
      </c>
      <c r="B203" s="22" t="s">
        <v>211</v>
      </c>
      <c r="C203" s="14" t="s">
        <v>81</v>
      </c>
      <c r="D203" s="15"/>
      <c r="E203" s="13"/>
      <c r="F203" s="1" t="s">
        <v>3</v>
      </c>
      <c r="G203" s="13"/>
      <c r="H203" s="1" t="s">
        <v>3</v>
      </c>
      <c r="I203" s="16"/>
      <c r="J203" s="1" t="s">
        <v>3</v>
      </c>
      <c r="M203" s="17">
        <v>1142243</v>
      </c>
    </row>
    <row r="204" spans="1:13" ht="42.75" customHeight="1" x14ac:dyDescent="0.2">
      <c r="A204" s="2" t="s">
        <v>108</v>
      </c>
      <c r="B204" s="22" t="s">
        <v>212</v>
      </c>
      <c r="C204" s="1" t="s">
        <v>39</v>
      </c>
      <c r="D204" s="15"/>
      <c r="E204" s="13"/>
      <c r="F204" s="1" t="s">
        <v>3</v>
      </c>
      <c r="G204" s="13"/>
      <c r="H204" s="1" t="s">
        <v>3</v>
      </c>
      <c r="I204" s="16"/>
      <c r="J204" s="1" t="s">
        <v>3</v>
      </c>
    </row>
    <row r="205" spans="1:13" ht="39.75" customHeight="1" x14ac:dyDescent="0.2">
      <c r="A205" s="2" t="s">
        <v>109</v>
      </c>
      <c r="B205" s="22" t="s">
        <v>213</v>
      </c>
      <c r="C205" s="14" t="s">
        <v>79</v>
      </c>
      <c r="D205" s="15"/>
      <c r="E205" s="13"/>
      <c r="F205" s="1" t="s">
        <v>3</v>
      </c>
      <c r="G205" s="13"/>
      <c r="H205" s="1" t="s">
        <v>3</v>
      </c>
      <c r="I205" s="16"/>
      <c r="J205" s="1" t="s">
        <v>3</v>
      </c>
    </row>
    <row r="206" spans="1:13" ht="30" customHeight="1" x14ac:dyDescent="0.2">
      <c r="A206" s="4" t="s">
        <v>214</v>
      </c>
      <c r="B206" s="22" t="s">
        <v>215</v>
      </c>
      <c r="C206" s="1"/>
      <c r="D206" s="1" t="s">
        <v>3</v>
      </c>
      <c r="E206" s="1" t="s">
        <v>3</v>
      </c>
      <c r="F206" s="1" t="s">
        <v>3</v>
      </c>
      <c r="G206" s="13"/>
      <c r="H206" s="1" t="s">
        <v>3</v>
      </c>
      <c r="I206" s="6"/>
      <c r="J206" s="1" t="s">
        <v>3</v>
      </c>
    </row>
    <row r="207" spans="1:13" ht="30" customHeight="1" x14ac:dyDescent="0.2">
      <c r="A207" s="4" t="s">
        <v>216</v>
      </c>
      <c r="B207" s="22" t="s">
        <v>217</v>
      </c>
      <c r="C207" s="1"/>
      <c r="D207" s="1" t="s">
        <v>3</v>
      </c>
      <c r="E207" s="1" t="s">
        <v>3</v>
      </c>
      <c r="F207" s="13"/>
      <c r="G207" s="13">
        <f>G40</f>
        <v>22646.45</v>
      </c>
      <c r="H207" s="13">
        <f>H39+H10</f>
        <v>6729863.6699999999</v>
      </c>
      <c r="I207" s="13">
        <f>I40</f>
        <v>25528460.699999999</v>
      </c>
      <c r="J207" s="13" t="s">
        <v>218</v>
      </c>
      <c r="L207" s="34">
        <f>H207+I207</f>
        <v>32258324.370000001</v>
      </c>
    </row>
    <row r="208" spans="1:13" ht="18" customHeight="1" x14ac:dyDescent="0.2"/>
    <row r="209" spans="1:21" ht="15.75" customHeight="1" x14ac:dyDescent="0.25">
      <c r="A209" s="21" t="s">
        <v>221</v>
      </c>
      <c r="T209" s="42"/>
      <c r="U209" s="42"/>
    </row>
    <row r="210" spans="1:21" ht="15.75" customHeight="1" x14ac:dyDescent="0.25">
      <c r="T210" s="42"/>
      <c r="U210" s="42"/>
    </row>
    <row r="211" spans="1:21" ht="15.75" customHeight="1" x14ac:dyDescent="0.25">
      <c r="A211" s="21" t="s">
        <v>222</v>
      </c>
      <c r="T211" s="42"/>
      <c r="U211" s="42"/>
    </row>
    <row r="212" spans="1:21" ht="15.75" customHeight="1" x14ac:dyDescent="0.25">
      <c r="A212" s="21" t="s">
        <v>223</v>
      </c>
      <c r="T212" s="42"/>
      <c r="U212" s="42"/>
    </row>
    <row r="213" spans="1:21" ht="15.75" customHeight="1" x14ac:dyDescent="0.25">
      <c r="T213" s="42"/>
      <c r="U213" s="42"/>
    </row>
    <row r="214" spans="1:21" ht="15.75" customHeight="1" x14ac:dyDescent="0.25">
      <c r="A214" s="21" t="s">
        <v>2</v>
      </c>
      <c r="T214" s="42"/>
      <c r="U214" s="42"/>
    </row>
    <row r="215" spans="1:21" ht="15.75" customHeight="1" x14ac:dyDescent="0.25">
      <c r="T215" s="42"/>
      <c r="U215" s="42"/>
    </row>
    <row r="216" spans="1:21" ht="15.75" customHeight="1" x14ac:dyDescent="0.25">
      <c r="A216" s="21" t="s">
        <v>224</v>
      </c>
      <c r="T216" s="42"/>
      <c r="U216" s="42"/>
    </row>
    <row r="217" spans="1:21" ht="15.75" customHeight="1" x14ac:dyDescent="0.25">
      <c r="A217" s="21" t="s">
        <v>225</v>
      </c>
      <c r="T217" s="42"/>
      <c r="U217" s="42"/>
    </row>
    <row r="218" spans="1:21" ht="15.75" customHeight="1" x14ac:dyDescent="0.25">
      <c r="T218" s="42"/>
      <c r="U218" s="42"/>
    </row>
    <row r="219" spans="1:21" ht="15.75" customHeight="1" x14ac:dyDescent="0.25">
      <c r="A219" s="21" t="s">
        <v>226</v>
      </c>
      <c r="T219" s="42"/>
      <c r="U219" s="42"/>
    </row>
    <row r="220" spans="1:21" ht="15.75" customHeight="1" x14ac:dyDescent="0.25">
      <c r="T220" s="42"/>
      <c r="U220" s="42"/>
    </row>
    <row r="221" spans="1:21" ht="15.75" customHeight="1" x14ac:dyDescent="0.25">
      <c r="A221" s="21" t="s">
        <v>227</v>
      </c>
      <c r="T221" s="42"/>
      <c r="U221" s="42"/>
    </row>
    <row r="222" spans="1:21" ht="15.75" customHeight="1" x14ac:dyDescent="0.25">
      <c r="A222" s="21" t="s">
        <v>228</v>
      </c>
      <c r="T222" s="42"/>
      <c r="U222" s="42"/>
    </row>
    <row r="223" spans="1:21" ht="12" customHeight="1" x14ac:dyDescent="0.2"/>
    <row r="224" spans="1:21" ht="62.25" customHeight="1" x14ac:dyDescent="0.2">
      <c r="A224" s="54" t="s">
        <v>4</v>
      </c>
      <c r="B224" s="55" t="s">
        <v>5</v>
      </c>
      <c r="C224" s="56" t="s">
        <v>6</v>
      </c>
      <c r="D224" s="56" t="s">
        <v>7</v>
      </c>
      <c r="E224" s="56" t="s">
        <v>8</v>
      </c>
      <c r="F224" s="56" t="s">
        <v>9</v>
      </c>
      <c r="G224" s="56"/>
      <c r="H224" s="56" t="s">
        <v>10</v>
      </c>
      <c r="I224" s="56"/>
      <c r="J224" s="56"/>
    </row>
    <row r="225" spans="1:10" ht="29.25" customHeight="1" x14ac:dyDescent="0.2">
      <c r="A225" s="54"/>
      <c r="B225" s="55"/>
      <c r="C225" s="56"/>
      <c r="D225" s="56"/>
      <c r="E225" s="56"/>
      <c r="F225" s="54" t="s">
        <v>11</v>
      </c>
      <c r="G225" s="54"/>
      <c r="H225" s="54" t="s">
        <v>12</v>
      </c>
      <c r="I225" s="54"/>
      <c r="J225" s="56" t="s">
        <v>13</v>
      </c>
    </row>
    <row r="226" spans="1:10" ht="61.5" customHeight="1" x14ac:dyDescent="0.2">
      <c r="A226" s="54"/>
      <c r="B226" s="55"/>
      <c r="C226" s="56"/>
      <c r="D226" s="56"/>
      <c r="E226" s="56"/>
      <c r="F226" s="14" t="s">
        <v>14</v>
      </c>
      <c r="G226" s="25" t="s">
        <v>15</v>
      </c>
      <c r="H226" s="14" t="s">
        <v>14</v>
      </c>
      <c r="I226" s="8" t="s">
        <v>15</v>
      </c>
      <c r="J226" s="56"/>
    </row>
    <row r="227" spans="1:10" ht="12" customHeight="1" x14ac:dyDescent="0.2">
      <c r="A227" s="26"/>
      <c r="B227" s="1" t="s">
        <v>16</v>
      </c>
      <c r="C227" s="1" t="s">
        <v>17</v>
      </c>
      <c r="D227" s="1" t="s">
        <v>18</v>
      </c>
      <c r="E227" s="1" t="s">
        <v>19</v>
      </c>
      <c r="F227" s="1" t="s">
        <v>20</v>
      </c>
      <c r="G227" s="13" t="s">
        <v>21</v>
      </c>
      <c r="H227" s="1" t="s">
        <v>22</v>
      </c>
      <c r="I227" s="6" t="s">
        <v>23</v>
      </c>
      <c r="J227" s="1" t="s">
        <v>24</v>
      </c>
    </row>
    <row r="228" spans="1:10" ht="12" customHeight="1" x14ac:dyDescent="0.2"/>
    <row r="229" spans="1:10" ht="15" customHeight="1" x14ac:dyDescent="0.2">
      <c r="A229" s="21" t="s">
        <v>229</v>
      </c>
    </row>
    <row r="230" spans="1:10" ht="15" customHeight="1" x14ac:dyDescent="0.2">
      <c r="A230" s="21" t="s">
        <v>230</v>
      </c>
    </row>
    <row r="231" spans="1:10" ht="15" customHeight="1" x14ac:dyDescent="0.2">
      <c r="A231" s="21" t="s">
        <v>231</v>
      </c>
    </row>
    <row r="232" spans="1:10" ht="15" customHeight="1" x14ac:dyDescent="0.2"/>
    <row r="233" spans="1:10" ht="15" customHeight="1" x14ac:dyDescent="0.2">
      <c r="A233" s="21" t="s">
        <v>232</v>
      </c>
    </row>
    <row r="234" spans="1:10" ht="15" customHeight="1" x14ac:dyDescent="0.2"/>
    <row r="235" spans="1:10" ht="15" customHeight="1" x14ac:dyDescent="0.2">
      <c r="A235" s="21" t="s">
        <v>233</v>
      </c>
    </row>
    <row r="236" spans="1:10" ht="15" customHeight="1" x14ac:dyDescent="0.2"/>
    <row r="237" spans="1:10" ht="15" customHeight="1" x14ac:dyDescent="0.2">
      <c r="A237" s="21" t="s">
        <v>234</v>
      </c>
    </row>
    <row r="238" spans="1:10" ht="15" customHeight="1" x14ac:dyDescent="0.2">
      <c r="A238" s="21" t="s">
        <v>235</v>
      </c>
    </row>
    <row r="239" spans="1:10" ht="15" customHeight="1" x14ac:dyDescent="0.2"/>
    <row r="240" spans="1:10" ht="15" customHeight="1" x14ac:dyDescent="0.2">
      <c r="A240" s="21" t="s">
        <v>236</v>
      </c>
    </row>
    <row r="241" spans="1:1" ht="15" customHeight="1" x14ac:dyDescent="0.2">
      <c r="A241" s="21" t="s">
        <v>1</v>
      </c>
    </row>
    <row r="242" spans="1:1" ht="12.95" customHeight="1" x14ac:dyDescent="0.2"/>
  </sheetData>
  <mergeCells count="24">
    <mergeCell ref="F225:G225"/>
    <mergeCell ref="H225:I225"/>
    <mergeCell ref="J225:J226"/>
    <mergeCell ref="F7:G7"/>
    <mergeCell ref="H7:I7"/>
    <mergeCell ref="J7:J8"/>
    <mergeCell ref="F224:G224"/>
    <mergeCell ref="H224:J224"/>
    <mergeCell ref="A224:A226"/>
    <mergeCell ref="B224:B226"/>
    <mergeCell ref="C224:C226"/>
    <mergeCell ref="D224:D226"/>
    <mergeCell ref="E224:E226"/>
    <mergeCell ref="G1:J1"/>
    <mergeCell ref="G2:J2"/>
    <mergeCell ref="A4:J4"/>
    <mergeCell ref="A6:A8"/>
    <mergeCell ref="B6:B8"/>
    <mergeCell ref="C6:C8"/>
    <mergeCell ref="D6:D8"/>
    <mergeCell ref="E6:E8"/>
    <mergeCell ref="F6:G6"/>
    <mergeCell ref="H6:J6"/>
    <mergeCell ref="G3:J3"/>
  </mergeCells>
  <pageMargins left="0.31496062992125984" right="0.31496062992125984" top="1.1811023622047245" bottom="0.19685039370078741" header="0.31496062992125984" footer="0.31496062992125984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2"/>
  <sheetViews>
    <sheetView tabSelected="1" view="pageBreakPreview" topLeftCell="A3" zoomScale="60" zoomScaleNormal="70" workbookViewId="0">
      <pane xSplit="1" ySplit="7" topLeftCell="B10" activePane="bottomRight" state="frozen"/>
      <selection activeCell="A3" sqref="A3"/>
      <selection pane="topRight" activeCell="B3" sqref="B3"/>
      <selection pane="bottomLeft" activeCell="A9" sqref="A9"/>
      <selection pane="bottomRight" activeCell="F42" sqref="F42"/>
    </sheetView>
  </sheetViews>
  <sheetFormatPr defaultRowHeight="12.75" x14ac:dyDescent="0.2"/>
  <cols>
    <col min="1" max="1" width="61.7109375" style="17" customWidth="1"/>
    <col min="2" max="2" width="10" style="17" customWidth="1"/>
    <col min="3" max="3" width="16" style="17" customWidth="1"/>
    <col min="4" max="5" width="17.28515625" style="18" customWidth="1"/>
    <col min="6" max="6" width="13.5703125" style="18" customWidth="1"/>
    <col min="7" max="7" width="12.140625" style="19" customWidth="1"/>
    <col min="8" max="8" width="15.28515625" style="18" customWidth="1"/>
    <col min="9" max="9" width="16.28515625" style="20" customWidth="1"/>
    <col min="10" max="10" width="13.140625" style="18" customWidth="1"/>
    <col min="11" max="11" width="17" style="17" hidden="1" customWidth="1"/>
    <col min="12" max="12" width="15.85546875" style="17" hidden="1" customWidth="1"/>
    <col min="13" max="13" width="12.28515625" style="17" hidden="1" customWidth="1"/>
    <col min="14" max="14" width="14.5703125" style="17" hidden="1" customWidth="1"/>
    <col min="15" max="15" width="11.42578125" style="17" hidden="1" customWidth="1"/>
    <col min="16" max="21" width="8.85546875" style="17" customWidth="1"/>
    <col min="22" max="16384" width="9.140625" style="17"/>
  </cols>
  <sheetData>
    <row r="1" spans="1:21" ht="44.25" hidden="1" customHeight="1" x14ac:dyDescent="0.2">
      <c r="A1" s="43"/>
      <c r="G1" s="57" t="s">
        <v>241</v>
      </c>
      <c r="H1" s="58"/>
      <c r="I1" s="58"/>
      <c r="J1" s="58"/>
    </row>
    <row r="2" spans="1:21" ht="59.25" hidden="1" customHeight="1" x14ac:dyDescent="0.2">
      <c r="G2" s="59" t="s">
        <v>237</v>
      </c>
      <c r="H2" s="60"/>
      <c r="I2" s="60"/>
      <c r="J2" s="60"/>
    </row>
    <row r="3" spans="1:21" ht="64.5" customHeight="1" x14ac:dyDescent="0.2">
      <c r="A3" s="44"/>
      <c r="B3" s="44"/>
      <c r="C3" s="44"/>
      <c r="D3" s="44"/>
      <c r="E3" s="44"/>
      <c r="F3" s="44"/>
      <c r="G3" s="64" t="s">
        <v>288</v>
      </c>
      <c r="H3" s="64"/>
      <c r="I3" s="64"/>
      <c r="J3" s="64"/>
      <c r="L3" s="34"/>
    </row>
    <row r="4" spans="1:21" ht="27.75" customHeight="1" x14ac:dyDescent="0.2">
      <c r="A4" s="61" t="s">
        <v>289</v>
      </c>
      <c r="B4" s="61"/>
      <c r="C4" s="61"/>
      <c r="D4" s="61"/>
      <c r="E4" s="61"/>
      <c r="F4" s="61"/>
      <c r="G4" s="61"/>
      <c r="H4" s="61"/>
      <c r="I4" s="61"/>
      <c r="J4" s="62"/>
    </row>
    <row r="5" spans="1:21" ht="15.75" customHeight="1" x14ac:dyDescent="0.2"/>
    <row r="6" spans="1:21" ht="54.75" customHeight="1" x14ac:dyDescent="0.2">
      <c r="A6" s="63" t="s">
        <v>4</v>
      </c>
      <c r="B6" s="55" t="s">
        <v>5</v>
      </c>
      <c r="C6" s="56" t="s">
        <v>6</v>
      </c>
      <c r="D6" s="56" t="s">
        <v>7</v>
      </c>
      <c r="E6" s="56" t="s">
        <v>8</v>
      </c>
      <c r="F6" s="56" t="s">
        <v>9</v>
      </c>
      <c r="G6" s="56"/>
      <c r="H6" s="56" t="s">
        <v>10</v>
      </c>
      <c r="I6" s="56"/>
      <c r="J6" s="56"/>
    </row>
    <row r="7" spans="1:21" ht="15.75" customHeight="1" x14ac:dyDescent="0.2">
      <c r="A7" s="63"/>
      <c r="B7" s="55"/>
      <c r="C7" s="56"/>
      <c r="D7" s="56"/>
      <c r="E7" s="56"/>
      <c r="F7" s="54" t="s">
        <v>11</v>
      </c>
      <c r="G7" s="54"/>
      <c r="H7" s="54" t="s">
        <v>12</v>
      </c>
      <c r="I7" s="54"/>
      <c r="J7" s="56" t="s">
        <v>13</v>
      </c>
    </row>
    <row r="8" spans="1:21" ht="70.5" customHeight="1" x14ac:dyDescent="0.2">
      <c r="A8" s="63"/>
      <c r="B8" s="55"/>
      <c r="C8" s="56"/>
      <c r="D8" s="56"/>
      <c r="E8" s="56"/>
      <c r="F8" s="14" t="s">
        <v>14</v>
      </c>
      <c r="G8" s="25" t="s">
        <v>15</v>
      </c>
      <c r="H8" s="14" t="s">
        <v>14</v>
      </c>
      <c r="I8" s="8" t="s">
        <v>15</v>
      </c>
      <c r="J8" s="56"/>
    </row>
    <row r="9" spans="1:21" ht="13.5" customHeight="1" x14ac:dyDescent="0.2">
      <c r="A9" s="35"/>
      <c r="B9" s="1" t="s">
        <v>16</v>
      </c>
      <c r="C9" s="1" t="s">
        <v>17</v>
      </c>
      <c r="D9" s="1" t="s">
        <v>18</v>
      </c>
      <c r="E9" s="1" t="s">
        <v>19</v>
      </c>
      <c r="F9" s="1" t="s">
        <v>20</v>
      </c>
      <c r="G9" s="13" t="s">
        <v>21</v>
      </c>
      <c r="H9" s="1" t="s">
        <v>22</v>
      </c>
      <c r="I9" s="6" t="s">
        <v>23</v>
      </c>
      <c r="J9" s="1" t="s">
        <v>24</v>
      </c>
    </row>
    <row r="10" spans="1:21" ht="40.5" customHeight="1" x14ac:dyDescent="0.2">
      <c r="A10" s="2" t="s">
        <v>25</v>
      </c>
      <c r="B10" s="49" t="s">
        <v>16</v>
      </c>
      <c r="C10" s="1"/>
      <c r="D10" s="13" t="s">
        <v>3</v>
      </c>
      <c r="E10" s="13" t="s">
        <v>3</v>
      </c>
      <c r="F10" s="13">
        <f t="shared" ref="F10" si="0">F11+F16+F18+F25+F27+F31+F32+F34+F38+F37</f>
        <v>6036.14</v>
      </c>
      <c r="G10" s="13" t="s">
        <v>3</v>
      </c>
      <c r="H10" s="13">
        <f>H11+H16+H18+H25+H27+H31+H32+H34+H38+H37</f>
        <v>6730042.3600000003</v>
      </c>
      <c r="I10" s="10" t="s">
        <v>3</v>
      </c>
      <c r="J10" s="10">
        <f>H10/L207*100</f>
        <v>19.79</v>
      </c>
      <c r="L10" s="34"/>
      <c r="M10" s="34"/>
      <c r="N10" s="34"/>
    </row>
    <row r="11" spans="1:21" ht="51" customHeight="1" x14ac:dyDescent="0.2">
      <c r="A11" s="2" t="s">
        <v>26</v>
      </c>
      <c r="B11" s="49" t="s">
        <v>17</v>
      </c>
      <c r="C11" s="1" t="s">
        <v>27</v>
      </c>
      <c r="D11" s="36">
        <v>1.46E-2</v>
      </c>
      <c r="E11" s="13">
        <v>5844.32</v>
      </c>
      <c r="F11" s="13">
        <v>85.33</v>
      </c>
      <c r="G11" s="13" t="s">
        <v>3</v>
      </c>
      <c r="H11" s="13">
        <v>96828.49</v>
      </c>
      <c r="I11" s="10" t="s">
        <v>3</v>
      </c>
      <c r="J11" s="13" t="s">
        <v>3</v>
      </c>
      <c r="K11" s="17">
        <v>1114959</v>
      </c>
      <c r="L11" s="34">
        <f>D11*E11*$K$11</f>
        <v>95136186.870000005</v>
      </c>
      <c r="M11" s="34">
        <f>L11/$K$11</f>
        <v>85.33</v>
      </c>
      <c r="U11" s="34"/>
    </row>
    <row r="12" spans="1:21" ht="36" customHeight="1" x14ac:dyDescent="0.2">
      <c r="A12" s="2" t="s">
        <v>28</v>
      </c>
      <c r="B12" s="49" t="s">
        <v>18</v>
      </c>
      <c r="C12" s="1" t="s">
        <v>27</v>
      </c>
      <c r="D12" s="36">
        <v>1.12E-2</v>
      </c>
      <c r="E12" s="13">
        <v>1179.98</v>
      </c>
      <c r="F12" s="13">
        <v>13.22</v>
      </c>
      <c r="G12" s="13" t="s">
        <v>3</v>
      </c>
      <c r="H12" s="13">
        <v>14997.16</v>
      </c>
      <c r="I12" s="10" t="s">
        <v>3</v>
      </c>
      <c r="J12" s="1" t="s">
        <v>3</v>
      </c>
      <c r="L12" s="34">
        <f>D12*E12*$K$11/1000</f>
        <v>14735.05</v>
      </c>
      <c r="M12" s="34">
        <f>L12/$K$11*1000</f>
        <v>13.22</v>
      </c>
      <c r="U12" s="34"/>
    </row>
    <row r="13" spans="1:21" ht="36" customHeight="1" x14ac:dyDescent="0.2">
      <c r="A13" s="2" t="s">
        <v>29</v>
      </c>
      <c r="B13" s="49" t="s">
        <v>19</v>
      </c>
      <c r="C13" s="1" t="s">
        <v>27</v>
      </c>
      <c r="D13" s="37">
        <v>4.0000000000000003E-5</v>
      </c>
      <c r="E13" s="13">
        <v>7388.71</v>
      </c>
      <c r="F13" s="13">
        <v>0.3</v>
      </c>
      <c r="G13" s="13" t="s">
        <v>3</v>
      </c>
      <c r="H13" s="13">
        <v>335.39</v>
      </c>
      <c r="I13" s="10" t="s">
        <v>3</v>
      </c>
      <c r="J13" s="1" t="s">
        <v>3</v>
      </c>
      <c r="L13" s="34">
        <f t="shared" ref="L13:L35" si="1">D13*E13*$K$11/1000</f>
        <v>329.52</v>
      </c>
      <c r="M13" s="34">
        <f t="shared" ref="M13:M35" si="2">L13/$K$11*1000</f>
        <v>0.3</v>
      </c>
      <c r="U13" s="34"/>
    </row>
    <row r="14" spans="1:21" ht="36" customHeight="1" x14ac:dyDescent="0.2">
      <c r="A14" s="2" t="s">
        <v>30</v>
      </c>
      <c r="B14" s="49" t="s">
        <v>20</v>
      </c>
      <c r="C14" s="1"/>
      <c r="D14" s="13" t="s">
        <v>3</v>
      </c>
      <c r="E14" s="13" t="s">
        <v>3</v>
      </c>
      <c r="F14" s="13" t="s">
        <v>3</v>
      </c>
      <c r="G14" s="13" t="s">
        <v>3</v>
      </c>
      <c r="H14" s="13" t="s">
        <v>3</v>
      </c>
      <c r="I14" s="10" t="s">
        <v>3</v>
      </c>
      <c r="J14" s="1" t="s">
        <v>3</v>
      </c>
      <c r="L14" s="34"/>
      <c r="M14" s="34"/>
    </row>
    <row r="15" spans="1:21" ht="30" customHeight="1" x14ac:dyDescent="0.2">
      <c r="A15" s="4" t="s">
        <v>31</v>
      </c>
      <c r="B15" s="49" t="s">
        <v>21</v>
      </c>
      <c r="C15" s="1"/>
      <c r="D15" s="13" t="s">
        <v>3</v>
      </c>
      <c r="E15" s="13" t="s">
        <v>3</v>
      </c>
      <c r="F15" s="13" t="s">
        <v>3</v>
      </c>
      <c r="G15" s="13" t="s">
        <v>3</v>
      </c>
      <c r="H15" s="13" t="s">
        <v>3</v>
      </c>
      <c r="I15" s="10" t="s">
        <v>3</v>
      </c>
      <c r="J15" s="1" t="s">
        <v>3</v>
      </c>
      <c r="L15" s="34"/>
      <c r="M15" s="34"/>
    </row>
    <row r="16" spans="1:21" ht="33.75" customHeight="1" x14ac:dyDescent="0.2">
      <c r="A16" s="2" t="s">
        <v>32</v>
      </c>
      <c r="B16" s="49" t="s">
        <v>22</v>
      </c>
      <c r="C16" s="1" t="s">
        <v>33</v>
      </c>
      <c r="D16" s="37">
        <v>0.60794999999999999</v>
      </c>
      <c r="E16" s="13">
        <v>664.6</v>
      </c>
      <c r="F16" s="13">
        <v>404.04</v>
      </c>
      <c r="G16" s="13" t="s">
        <v>3</v>
      </c>
      <c r="H16" s="13">
        <v>458505.41</v>
      </c>
      <c r="I16" s="10" t="s">
        <v>3</v>
      </c>
      <c r="J16" s="1" t="s">
        <v>3</v>
      </c>
      <c r="L16" s="34">
        <f t="shared" si="1"/>
        <v>450492.01</v>
      </c>
      <c r="M16" s="34">
        <f t="shared" si="2"/>
        <v>404.04</v>
      </c>
    </row>
    <row r="17" spans="1:15" ht="33.75" customHeight="1" x14ac:dyDescent="0.2">
      <c r="A17" s="2" t="s">
        <v>28</v>
      </c>
      <c r="B17" s="49" t="s">
        <v>34</v>
      </c>
      <c r="C17" s="1" t="s">
        <v>33</v>
      </c>
      <c r="D17" s="13" t="s">
        <v>3</v>
      </c>
      <c r="E17" s="13" t="s">
        <v>3</v>
      </c>
      <c r="F17" s="13" t="s">
        <v>3</v>
      </c>
      <c r="G17" s="13" t="s">
        <v>3</v>
      </c>
      <c r="H17" s="13" t="s">
        <v>3</v>
      </c>
      <c r="I17" s="10" t="s">
        <v>3</v>
      </c>
      <c r="J17" s="1" t="s">
        <v>3</v>
      </c>
      <c r="L17" s="34"/>
      <c r="M17" s="34"/>
    </row>
    <row r="18" spans="1:15" ht="33.75" customHeight="1" x14ac:dyDescent="0.2">
      <c r="A18" s="2" t="s">
        <v>35</v>
      </c>
      <c r="B18" s="49" t="s">
        <v>23</v>
      </c>
      <c r="C18" s="1" t="s">
        <v>36</v>
      </c>
      <c r="D18" s="13">
        <v>0.12</v>
      </c>
      <c r="E18" s="13">
        <v>1928.3</v>
      </c>
      <c r="F18" s="13">
        <v>231.4</v>
      </c>
      <c r="G18" s="13" t="s">
        <v>3</v>
      </c>
      <c r="H18" s="13">
        <v>262586.33</v>
      </c>
      <c r="I18" s="10" t="s">
        <v>3</v>
      </c>
      <c r="J18" s="1" t="s">
        <v>3</v>
      </c>
      <c r="L18" s="34">
        <f t="shared" si="1"/>
        <v>257997.05</v>
      </c>
      <c r="M18" s="34">
        <f t="shared" si="2"/>
        <v>231.4</v>
      </c>
    </row>
    <row r="19" spans="1:15" ht="33.75" customHeight="1" x14ac:dyDescent="0.2">
      <c r="A19" s="2" t="s">
        <v>28</v>
      </c>
      <c r="B19" s="49" t="s">
        <v>37</v>
      </c>
      <c r="C19" s="1" t="s">
        <v>36</v>
      </c>
      <c r="D19" s="13" t="s">
        <v>3</v>
      </c>
      <c r="E19" s="13" t="s">
        <v>3</v>
      </c>
      <c r="F19" s="13" t="s">
        <v>3</v>
      </c>
      <c r="G19" s="13" t="s">
        <v>3</v>
      </c>
      <c r="H19" s="13" t="s">
        <v>3</v>
      </c>
      <c r="I19" s="10" t="s">
        <v>3</v>
      </c>
      <c r="J19" s="1" t="s">
        <v>3</v>
      </c>
      <c r="L19" s="34"/>
      <c r="M19" s="34"/>
    </row>
    <row r="20" spans="1:15" ht="33.75" customHeight="1" x14ac:dyDescent="0.2">
      <c r="A20" s="2" t="s">
        <v>38</v>
      </c>
      <c r="B20" s="49" t="s">
        <v>24</v>
      </c>
      <c r="C20" s="14" t="s">
        <v>39</v>
      </c>
      <c r="D20" s="13" t="s">
        <v>3</v>
      </c>
      <c r="E20" s="13" t="s">
        <v>3</v>
      </c>
      <c r="F20" s="13" t="s">
        <v>3</v>
      </c>
      <c r="G20" s="13" t="s">
        <v>3</v>
      </c>
      <c r="H20" s="13" t="s">
        <v>3</v>
      </c>
      <c r="I20" s="10" t="s">
        <v>3</v>
      </c>
      <c r="J20" s="1" t="s">
        <v>3</v>
      </c>
      <c r="L20" s="34"/>
      <c r="M20" s="34"/>
    </row>
    <row r="21" spans="1:15" ht="33.75" customHeight="1" x14ac:dyDescent="0.2">
      <c r="A21" s="2" t="s">
        <v>28</v>
      </c>
      <c r="B21" s="49" t="s">
        <v>40</v>
      </c>
      <c r="C21" s="14" t="s">
        <v>39</v>
      </c>
      <c r="D21" s="13" t="s">
        <v>3</v>
      </c>
      <c r="E21" s="13" t="s">
        <v>3</v>
      </c>
      <c r="F21" s="13" t="s">
        <v>3</v>
      </c>
      <c r="G21" s="13" t="s">
        <v>3</v>
      </c>
      <c r="H21" s="13" t="s">
        <v>3</v>
      </c>
      <c r="I21" s="10" t="s">
        <v>3</v>
      </c>
      <c r="J21" s="1" t="s">
        <v>3</v>
      </c>
      <c r="L21" s="34"/>
      <c r="M21" s="34"/>
    </row>
    <row r="22" spans="1:15" ht="39.75" customHeight="1" x14ac:dyDescent="0.2">
      <c r="A22" s="2" t="s">
        <v>41</v>
      </c>
      <c r="B22" s="49" t="s">
        <v>42</v>
      </c>
      <c r="C22" s="14" t="s">
        <v>39</v>
      </c>
      <c r="D22" s="37">
        <v>1.1299999999999999E-3</v>
      </c>
      <c r="E22" s="13"/>
      <c r="F22" s="13"/>
      <c r="G22" s="13" t="s">
        <v>3</v>
      </c>
      <c r="H22" s="13"/>
      <c r="I22" s="10" t="s">
        <v>3</v>
      </c>
      <c r="J22" s="1" t="s">
        <v>3</v>
      </c>
      <c r="L22" s="34">
        <f t="shared" ref="L22" si="3">D22*E22*$K$11/1000</f>
        <v>0</v>
      </c>
      <c r="M22" s="34">
        <f t="shared" si="2"/>
        <v>0</v>
      </c>
    </row>
    <row r="23" spans="1:15" ht="32.25" customHeight="1" x14ac:dyDescent="0.2">
      <c r="A23" s="2" t="s">
        <v>28</v>
      </c>
      <c r="B23" s="49" t="s">
        <v>43</v>
      </c>
      <c r="C23" s="14" t="s">
        <v>39</v>
      </c>
      <c r="D23" s="13" t="s">
        <v>3</v>
      </c>
      <c r="E23" s="13" t="s">
        <v>3</v>
      </c>
      <c r="F23" s="13" t="s">
        <v>3</v>
      </c>
      <c r="G23" s="13" t="s">
        <v>3</v>
      </c>
      <c r="H23" s="13" t="s">
        <v>3</v>
      </c>
      <c r="I23" s="10" t="s">
        <v>3</v>
      </c>
      <c r="J23" s="1" t="s">
        <v>3</v>
      </c>
      <c r="L23" s="34"/>
      <c r="M23" s="34"/>
    </row>
    <row r="24" spans="1:15" ht="32.25" customHeight="1" x14ac:dyDescent="0.2">
      <c r="A24" s="2" t="s">
        <v>44</v>
      </c>
      <c r="B24" s="49" t="s">
        <v>45</v>
      </c>
      <c r="C24" s="14"/>
      <c r="D24" s="13" t="s">
        <v>3</v>
      </c>
      <c r="E24" s="13" t="s">
        <v>3</v>
      </c>
      <c r="F24" s="13" t="s">
        <v>3</v>
      </c>
      <c r="G24" s="13" t="s">
        <v>3</v>
      </c>
      <c r="H24" s="13" t="s">
        <v>3</v>
      </c>
      <c r="I24" s="10" t="s">
        <v>3</v>
      </c>
      <c r="J24" s="1" t="s">
        <v>3</v>
      </c>
      <c r="L24" s="34"/>
      <c r="M24" s="34"/>
    </row>
    <row r="25" spans="1:15" ht="32.25" customHeight="1" x14ac:dyDescent="0.2">
      <c r="A25" s="2" t="s">
        <v>46</v>
      </c>
      <c r="B25" s="49" t="s">
        <v>47</v>
      </c>
      <c r="C25" s="14" t="s">
        <v>39</v>
      </c>
      <c r="D25" s="37">
        <v>1.1299999999999999E-3</v>
      </c>
      <c r="E25" s="13">
        <v>20816.900000000001</v>
      </c>
      <c r="F25" s="13">
        <v>23.52</v>
      </c>
      <c r="G25" s="13" t="s">
        <v>3</v>
      </c>
      <c r="H25" s="13">
        <v>26693.82</v>
      </c>
      <c r="I25" s="10" t="s">
        <v>3</v>
      </c>
      <c r="J25" s="1" t="s">
        <v>3</v>
      </c>
      <c r="L25" s="34">
        <f t="shared" si="1"/>
        <v>26227.29</v>
      </c>
      <c r="M25" s="34">
        <f t="shared" si="2"/>
        <v>23.52</v>
      </c>
    </row>
    <row r="26" spans="1:15" ht="32.25" customHeight="1" x14ac:dyDescent="0.2">
      <c r="A26" s="2" t="s">
        <v>28</v>
      </c>
      <c r="B26" s="49" t="s">
        <v>48</v>
      </c>
      <c r="C26" s="14" t="s">
        <v>39</v>
      </c>
      <c r="D26" s="13" t="s">
        <v>3</v>
      </c>
      <c r="E26" s="13" t="s">
        <v>3</v>
      </c>
      <c r="F26" s="13" t="s">
        <v>3</v>
      </c>
      <c r="G26" s="13" t="s">
        <v>3</v>
      </c>
      <c r="H26" s="13" t="s">
        <v>3</v>
      </c>
      <c r="I26" s="10" t="s">
        <v>3</v>
      </c>
      <c r="J26" s="1" t="s">
        <v>3</v>
      </c>
      <c r="L26" s="34"/>
      <c r="M26" s="34"/>
    </row>
    <row r="27" spans="1:15" ht="32.25" customHeight="1" x14ac:dyDescent="0.2">
      <c r="A27" s="2" t="s">
        <v>49</v>
      </c>
      <c r="B27" s="49" t="s">
        <v>50</v>
      </c>
      <c r="C27" s="14" t="s">
        <v>51</v>
      </c>
      <c r="D27" s="36">
        <v>7.6E-3</v>
      </c>
      <c r="E27" s="13">
        <v>120350.2</v>
      </c>
      <c r="F27" s="13">
        <v>914.66</v>
      </c>
      <c r="G27" s="13" t="s">
        <v>3</v>
      </c>
      <c r="H27" s="13">
        <v>1037950.58</v>
      </c>
      <c r="I27" s="10" t="s">
        <v>3</v>
      </c>
      <c r="J27" s="1" t="s">
        <v>3</v>
      </c>
      <c r="L27" s="34">
        <f t="shared" si="1"/>
        <v>1019810.09</v>
      </c>
      <c r="M27" s="34">
        <f t="shared" si="2"/>
        <v>914.66</v>
      </c>
    </row>
    <row r="28" spans="1:15" ht="32.25" customHeight="1" x14ac:dyDescent="0.2">
      <c r="A28" s="2" t="s">
        <v>28</v>
      </c>
      <c r="B28" s="49" t="s">
        <v>52</v>
      </c>
      <c r="C28" s="1"/>
      <c r="D28" s="13" t="s">
        <v>3</v>
      </c>
      <c r="E28" s="13" t="s">
        <v>3</v>
      </c>
      <c r="F28" s="13" t="s">
        <v>3</v>
      </c>
      <c r="G28" s="13" t="s">
        <v>3</v>
      </c>
      <c r="H28" s="13" t="s">
        <v>3</v>
      </c>
      <c r="I28" s="10" t="s">
        <v>3</v>
      </c>
      <c r="J28" s="1" t="s">
        <v>3</v>
      </c>
      <c r="L28" s="34"/>
      <c r="M28" s="34"/>
    </row>
    <row r="29" spans="1:15" ht="30" customHeight="1" x14ac:dyDescent="0.2">
      <c r="A29" s="4" t="s">
        <v>53</v>
      </c>
      <c r="B29" s="49" t="s">
        <v>54</v>
      </c>
      <c r="C29" s="1"/>
      <c r="D29" s="13" t="s">
        <v>3</v>
      </c>
      <c r="E29" s="13" t="s">
        <v>3</v>
      </c>
      <c r="F29" s="13" t="s">
        <v>3</v>
      </c>
      <c r="G29" s="13" t="s">
        <v>3</v>
      </c>
      <c r="H29" s="13" t="s">
        <v>3</v>
      </c>
      <c r="I29" s="10" t="s">
        <v>3</v>
      </c>
      <c r="J29" s="1" t="s">
        <v>3</v>
      </c>
      <c r="L29" s="34"/>
      <c r="M29" s="34"/>
    </row>
    <row r="30" spans="1:15" ht="35.25" customHeight="1" x14ac:dyDescent="0.2">
      <c r="A30" s="2" t="s">
        <v>55</v>
      </c>
      <c r="B30" s="49" t="s">
        <v>56</v>
      </c>
      <c r="C30" s="1" t="s">
        <v>33</v>
      </c>
      <c r="D30" s="36">
        <v>4.07E-2</v>
      </c>
      <c r="E30" s="13" t="s">
        <v>3</v>
      </c>
      <c r="F30" s="13" t="s">
        <v>3</v>
      </c>
      <c r="G30" s="13" t="s">
        <v>3</v>
      </c>
      <c r="H30" s="13" t="s">
        <v>3</v>
      </c>
      <c r="I30" s="10" t="s">
        <v>3</v>
      </c>
      <c r="J30" s="1" t="s">
        <v>3</v>
      </c>
      <c r="L30" s="34"/>
      <c r="M30" s="34"/>
    </row>
    <row r="31" spans="1:15" ht="34.5" customHeight="1" x14ac:dyDescent="0.2">
      <c r="A31" s="2" t="s">
        <v>57</v>
      </c>
      <c r="B31" s="49" t="s">
        <v>58</v>
      </c>
      <c r="C31" s="1" t="s">
        <v>33</v>
      </c>
      <c r="D31" s="36">
        <v>3.0700000000000002E-2</v>
      </c>
      <c r="E31" s="13">
        <v>597.5</v>
      </c>
      <c r="F31" s="13">
        <v>18.34</v>
      </c>
      <c r="G31" s="13" t="s">
        <v>3</v>
      </c>
      <c r="H31" s="13">
        <v>20815.77</v>
      </c>
      <c r="I31" s="10" t="s">
        <v>3</v>
      </c>
      <c r="J31" s="1" t="s">
        <v>3</v>
      </c>
      <c r="L31" s="34">
        <f t="shared" si="1"/>
        <v>20451.97</v>
      </c>
      <c r="M31" s="34">
        <f t="shared" si="2"/>
        <v>18.34</v>
      </c>
    </row>
    <row r="32" spans="1:15" ht="30" customHeight="1" x14ac:dyDescent="0.2">
      <c r="A32" s="2" t="s">
        <v>59</v>
      </c>
      <c r="B32" s="49" t="s">
        <v>60</v>
      </c>
      <c r="C32" s="1" t="s">
        <v>33</v>
      </c>
      <c r="D32" s="36">
        <v>0.01</v>
      </c>
      <c r="E32" s="13">
        <v>2966.6</v>
      </c>
      <c r="F32" s="13">
        <v>29.67</v>
      </c>
      <c r="G32" s="13" t="s">
        <v>3</v>
      </c>
      <c r="H32" s="13">
        <v>33664.74</v>
      </c>
      <c r="I32" s="10" t="s">
        <v>3</v>
      </c>
      <c r="J32" s="1" t="s">
        <v>3</v>
      </c>
      <c r="L32" s="34">
        <f t="shared" si="1"/>
        <v>33076.370000000003</v>
      </c>
      <c r="M32" s="34">
        <f t="shared" si="2"/>
        <v>29.67</v>
      </c>
      <c r="N32" s="38"/>
      <c r="O32" s="38"/>
    </row>
    <row r="33" spans="1:19" ht="30" customHeight="1" x14ac:dyDescent="0.2">
      <c r="A33" s="2" t="s">
        <v>283</v>
      </c>
      <c r="B33" s="49" t="s">
        <v>337</v>
      </c>
      <c r="C33" s="1" t="s">
        <v>33</v>
      </c>
      <c r="D33" s="36">
        <v>8.0000000000000004E-4</v>
      </c>
      <c r="E33" s="13">
        <v>2966.6</v>
      </c>
      <c r="F33" s="13">
        <v>2.37</v>
      </c>
      <c r="G33" s="13" t="s">
        <v>3</v>
      </c>
      <c r="H33" s="13">
        <v>2693.18</v>
      </c>
      <c r="I33" s="10" t="s">
        <v>3</v>
      </c>
      <c r="J33" s="1" t="s">
        <v>3</v>
      </c>
      <c r="L33" s="34">
        <f t="shared" si="1"/>
        <v>2646.11</v>
      </c>
      <c r="M33" s="34">
        <f t="shared" si="2"/>
        <v>2.37</v>
      </c>
      <c r="N33" s="38"/>
      <c r="O33" s="38"/>
    </row>
    <row r="34" spans="1:19" ht="40.5" customHeight="1" x14ac:dyDescent="0.2">
      <c r="A34" s="2" t="s">
        <v>61</v>
      </c>
      <c r="B34" s="49" t="s">
        <v>62</v>
      </c>
      <c r="C34" s="1" t="s">
        <v>63</v>
      </c>
      <c r="D34" s="36">
        <v>3.56E-2</v>
      </c>
      <c r="E34" s="13">
        <v>3510.3</v>
      </c>
      <c r="F34" s="13">
        <v>124.97</v>
      </c>
      <c r="G34" s="13" t="s">
        <v>3</v>
      </c>
      <c r="H34" s="13">
        <v>141811.19</v>
      </c>
      <c r="I34" s="10" t="s">
        <v>3</v>
      </c>
      <c r="J34" s="1" t="s">
        <v>3</v>
      </c>
      <c r="L34" s="34">
        <f t="shared" si="1"/>
        <v>139332.72</v>
      </c>
      <c r="M34" s="34">
        <f t="shared" si="2"/>
        <v>124.97</v>
      </c>
      <c r="N34" s="38"/>
      <c r="O34" s="38"/>
    </row>
    <row r="35" spans="1:19" ht="40.5" customHeight="1" x14ac:dyDescent="0.2">
      <c r="A35" s="2" t="s">
        <v>283</v>
      </c>
      <c r="B35" s="49" t="s">
        <v>65</v>
      </c>
      <c r="C35" s="1" t="s">
        <v>63</v>
      </c>
      <c r="D35" s="36">
        <v>8.0000000000000004E-4</v>
      </c>
      <c r="E35" s="13">
        <v>3529.7</v>
      </c>
      <c r="F35" s="13">
        <v>2.82</v>
      </c>
      <c r="G35" s="13" t="s">
        <v>3</v>
      </c>
      <c r="H35" s="13">
        <v>3204.38</v>
      </c>
      <c r="I35" s="10" t="s">
        <v>3</v>
      </c>
      <c r="J35" s="1" t="s">
        <v>3</v>
      </c>
      <c r="K35" s="34">
        <f>(6730336358.07/1000)-H39-H10</f>
        <v>0</v>
      </c>
      <c r="L35" s="34">
        <f t="shared" si="1"/>
        <v>3148.38</v>
      </c>
      <c r="M35" s="34">
        <f t="shared" si="2"/>
        <v>2.82</v>
      </c>
      <c r="N35" s="38"/>
      <c r="O35" s="38"/>
    </row>
    <row r="36" spans="1:19" ht="30" customHeight="1" x14ac:dyDescent="0.2">
      <c r="A36" s="4" t="s">
        <v>64</v>
      </c>
      <c r="B36" s="49" t="s">
        <v>336</v>
      </c>
      <c r="C36" s="14" t="s">
        <v>39</v>
      </c>
      <c r="D36" s="13" t="s">
        <v>3</v>
      </c>
      <c r="E36" s="13" t="s">
        <v>3</v>
      </c>
      <c r="F36" s="13" t="s">
        <v>3</v>
      </c>
      <c r="G36" s="13" t="s">
        <v>3</v>
      </c>
      <c r="H36" s="13" t="s">
        <v>3</v>
      </c>
      <c r="I36" s="10" t="s">
        <v>3</v>
      </c>
      <c r="J36" s="1" t="s">
        <v>3</v>
      </c>
      <c r="K36" s="34">
        <f>6036.4-F39-F10</f>
        <v>0</v>
      </c>
      <c r="L36" s="34"/>
      <c r="M36" s="34"/>
      <c r="N36" s="38"/>
      <c r="O36" s="38"/>
    </row>
    <row r="37" spans="1:19" ht="34.5" customHeight="1" x14ac:dyDescent="0.2">
      <c r="A37" s="2" t="s">
        <v>66</v>
      </c>
      <c r="B37" s="49" t="s">
        <v>67</v>
      </c>
      <c r="C37" s="1"/>
      <c r="D37" s="13" t="s">
        <v>3</v>
      </c>
      <c r="E37" s="13" t="s">
        <v>3</v>
      </c>
      <c r="F37" s="13">
        <v>4114.62</v>
      </c>
      <c r="G37" s="13" t="s">
        <v>3</v>
      </c>
      <c r="H37" s="13">
        <v>4551186.03</v>
      </c>
      <c r="I37" s="10" t="s">
        <v>3</v>
      </c>
      <c r="J37" s="1" t="s">
        <v>3</v>
      </c>
      <c r="L37" s="34"/>
      <c r="M37" s="34"/>
      <c r="N37" s="38"/>
      <c r="O37" s="38"/>
    </row>
    <row r="38" spans="1:19" ht="36.75" customHeight="1" x14ac:dyDescent="0.2">
      <c r="A38" s="2" t="s">
        <v>68</v>
      </c>
      <c r="B38" s="49" t="s">
        <v>69</v>
      </c>
      <c r="C38" s="1"/>
      <c r="D38" s="13" t="s">
        <v>3</v>
      </c>
      <c r="E38" s="13" t="s">
        <v>3</v>
      </c>
      <c r="F38" s="13">
        <v>89.59</v>
      </c>
      <c r="G38" s="13" t="s">
        <v>3</v>
      </c>
      <c r="H38" s="13">
        <v>100000</v>
      </c>
      <c r="I38" s="10" t="s">
        <v>3</v>
      </c>
      <c r="J38" s="1" t="s">
        <v>3</v>
      </c>
      <c r="K38" s="17">
        <f>100000000/K11</f>
        <v>89.689396650459798</v>
      </c>
      <c r="L38" s="34"/>
      <c r="M38" s="34"/>
      <c r="N38" s="38"/>
      <c r="O38" s="38"/>
    </row>
    <row r="39" spans="1:19" ht="52.5" customHeight="1" x14ac:dyDescent="0.2">
      <c r="A39" s="2" t="s">
        <v>70</v>
      </c>
      <c r="B39" s="49" t="s">
        <v>71</v>
      </c>
      <c r="C39" s="1"/>
      <c r="D39" s="13" t="s">
        <v>3</v>
      </c>
      <c r="E39" s="13" t="s">
        <v>3</v>
      </c>
      <c r="F39" s="13">
        <v>0.26</v>
      </c>
      <c r="G39" s="13" t="s">
        <v>3</v>
      </c>
      <c r="H39" s="13">
        <v>294</v>
      </c>
      <c r="I39" s="10" t="s">
        <v>3</v>
      </c>
      <c r="J39" s="13">
        <f>H39/(H207+I207)*100</f>
        <v>0</v>
      </c>
      <c r="K39" s="17">
        <f>294000/K11</f>
        <v>0.26368682615235201</v>
      </c>
      <c r="L39" s="34"/>
      <c r="M39" s="34"/>
      <c r="N39" s="38"/>
      <c r="O39" s="38"/>
    </row>
    <row r="40" spans="1:19" ht="49.5" customHeight="1" x14ac:dyDescent="0.2">
      <c r="A40" s="2" t="s">
        <v>72</v>
      </c>
      <c r="B40" s="1">
        <v>20</v>
      </c>
      <c r="C40" s="6"/>
      <c r="D40" s="6" t="s">
        <v>3</v>
      </c>
      <c r="E40" s="6" t="s">
        <v>3</v>
      </c>
      <c r="F40" s="6" t="s">
        <v>3</v>
      </c>
      <c r="G40" s="10">
        <f>G83</f>
        <v>24201.15</v>
      </c>
      <c r="H40" s="6" t="s">
        <v>0</v>
      </c>
      <c r="I40" s="11">
        <f>I83</f>
        <v>27281013.300000001</v>
      </c>
      <c r="J40" s="13">
        <f>I40/(H207+I207)*100</f>
        <v>80.209999999999994</v>
      </c>
      <c r="K40" s="45" t="s">
        <v>239</v>
      </c>
      <c r="L40" s="46">
        <v>1127261</v>
      </c>
      <c r="M40" s="34"/>
      <c r="O40" s="34">
        <f>N40-M41</f>
        <v>0</v>
      </c>
      <c r="Q40" s="39"/>
      <c r="S40" s="39"/>
    </row>
    <row r="41" spans="1:19" ht="33" customHeight="1" x14ac:dyDescent="0.2">
      <c r="A41" s="27" t="s">
        <v>84</v>
      </c>
      <c r="B41" s="1">
        <v>21</v>
      </c>
      <c r="C41" s="6" t="s">
        <v>27</v>
      </c>
      <c r="D41" s="6">
        <f>D84</f>
        <v>0.28000000000000003</v>
      </c>
      <c r="E41" s="6">
        <f>E84</f>
        <v>5030</v>
      </c>
      <c r="F41" s="6" t="s">
        <v>0</v>
      </c>
      <c r="G41" s="10">
        <f>G84</f>
        <v>1408.4</v>
      </c>
      <c r="H41" s="6" t="s">
        <v>0</v>
      </c>
      <c r="I41" s="11">
        <f>I84</f>
        <v>1587634.4</v>
      </c>
      <c r="J41" s="1" t="s">
        <v>3</v>
      </c>
      <c r="M41" s="34"/>
      <c r="Q41" s="39"/>
      <c r="S41" s="39"/>
    </row>
    <row r="42" spans="1:19" ht="34.5" customHeight="1" x14ac:dyDescent="0.2">
      <c r="A42" s="2" t="s">
        <v>73</v>
      </c>
      <c r="B42" s="1">
        <v>22</v>
      </c>
      <c r="C42" s="6" t="s">
        <v>3</v>
      </c>
      <c r="D42" s="6" t="s">
        <v>3</v>
      </c>
      <c r="E42" s="10" t="s">
        <v>3</v>
      </c>
      <c r="F42" s="6" t="s">
        <v>3</v>
      </c>
      <c r="G42" s="10" t="s">
        <v>3</v>
      </c>
      <c r="H42" s="6" t="s">
        <v>3</v>
      </c>
      <c r="I42" s="11" t="s">
        <v>3</v>
      </c>
      <c r="J42" s="6" t="s">
        <v>3</v>
      </c>
      <c r="Q42" s="39"/>
      <c r="S42" s="39"/>
    </row>
    <row r="43" spans="1:19" ht="30" customHeight="1" x14ac:dyDescent="0.2">
      <c r="A43" s="28" t="s">
        <v>74</v>
      </c>
      <c r="B43" s="1">
        <v>23</v>
      </c>
      <c r="C43" s="6" t="s">
        <v>3</v>
      </c>
      <c r="D43" s="6" t="s">
        <v>3</v>
      </c>
      <c r="E43" s="10" t="s">
        <v>3</v>
      </c>
      <c r="F43" s="6" t="s">
        <v>3</v>
      </c>
      <c r="G43" s="10" t="s">
        <v>3</v>
      </c>
      <c r="H43" s="6" t="s">
        <v>3</v>
      </c>
      <c r="I43" s="11" t="s">
        <v>3</v>
      </c>
      <c r="J43" s="6" t="s">
        <v>3</v>
      </c>
      <c r="Q43" s="39"/>
      <c r="S43" s="39"/>
    </row>
    <row r="44" spans="1:19" ht="33.75" customHeight="1" x14ac:dyDescent="0.2">
      <c r="A44" s="2" t="s">
        <v>245</v>
      </c>
      <c r="B44" s="49" t="s">
        <v>297</v>
      </c>
      <c r="C44" s="8" t="s">
        <v>75</v>
      </c>
      <c r="D44" s="6">
        <f t="shared" ref="D44:E59" si="4">D87</f>
        <v>0.266791</v>
      </c>
      <c r="E44" s="6">
        <f t="shared" si="4"/>
        <v>3063.2</v>
      </c>
      <c r="F44" s="6" t="s">
        <v>0</v>
      </c>
      <c r="G44" s="10">
        <f t="shared" ref="G44:G82" si="5">G87</f>
        <v>817.23</v>
      </c>
      <c r="H44" s="6" t="s">
        <v>0</v>
      </c>
      <c r="I44" s="11">
        <f t="shared" ref="I44:I82" si="6">I87</f>
        <v>921231.5</v>
      </c>
      <c r="J44" s="1" t="s">
        <v>3</v>
      </c>
      <c r="Q44" s="39"/>
      <c r="S44" s="39"/>
    </row>
    <row r="45" spans="1:19" ht="30" customHeight="1" x14ac:dyDescent="0.2">
      <c r="A45" s="2" t="s">
        <v>246</v>
      </c>
      <c r="B45" s="48" t="s">
        <v>290</v>
      </c>
      <c r="C45" s="8" t="s">
        <v>75</v>
      </c>
      <c r="D45" s="6">
        <f t="shared" si="4"/>
        <v>0.43239300000000003</v>
      </c>
      <c r="E45" s="6">
        <f t="shared" si="4"/>
        <v>3743.7</v>
      </c>
      <c r="F45" s="6" t="s">
        <v>0</v>
      </c>
      <c r="G45" s="10">
        <f t="shared" si="5"/>
        <v>1618.75</v>
      </c>
      <c r="H45" s="6" t="s">
        <v>0</v>
      </c>
      <c r="I45" s="11">
        <f t="shared" si="6"/>
        <v>1824753.7</v>
      </c>
      <c r="J45" s="1" t="s">
        <v>3</v>
      </c>
      <c r="Q45" s="39"/>
      <c r="S45" s="39"/>
    </row>
    <row r="46" spans="1:19" ht="30" customHeight="1" x14ac:dyDescent="0.2">
      <c r="A46" s="3" t="s">
        <v>258</v>
      </c>
      <c r="B46" s="48" t="s">
        <v>298</v>
      </c>
      <c r="C46" s="8" t="s">
        <v>75</v>
      </c>
      <c r="D46" s="6">
        <f t="shared" si="4"/>
        <v>5.8729999999999997E-3</v>
      </c>
      <c r="E46" s="6">
        <f t="shared" si="4"/>
        <v>1618.7</v>
      </c>
      <c r="F46" s="6" t="s">
        <v>0</v>
      </c>
      <c r="G46" s="10">
        <f t="shared" si="5"/>
        <v>9.51</v>
      </c>
      <c r="H46" s="6" t="s">
        <v>0</v>
      </c>
      <c r="I46" s="11">
        <f t="shared" si="6"/>
        <v>10720.3</v>
      </c>
      <c r="J46" s="1" t="s">
        <v>3</v>
      </c>
      <c r="Q46" s="39"/>
      <c r="S46" s="39"/>
    </row>
    <row r="47" spans="1:19" ht="30" customHeight="1" x14ac:dyDescent="0.2">
      <c r="A47" s="2" t="s">
        <v>247</v>
      </c>
      <c r="B47" s="49" t="s">
        <v>291</v>
      </c>
      <c r="C47" s="8" t="s">
        <v>75</v>
      </c>
      <c r="D47" s="6">
        <f t="shared" si="4"/>
        <v>0.12743699999999999</v>
      </c>
      <c r="E47" s="6">
        <f t="shared" si="4"/>
        <v>2153.77</v>
      </c>
      <c r="F47" s="6" t="s">
        <v>0</v>
      </c>
      <c r="G47" s="10">
        <f t="shared" si="5"/>
        <v>274.47000000000003</v>
      </c>
      <c r="H47" s="6" t="s">
        <v>0</v>
      </c>
      <c r="I47" s="11">
        <f t="shared" si="6"/>
        <v>309399.40000000002</v>
      </c>
      <c r="J47" s="1" t="s">
        <v>3</v>
      </c>
      <c r="Q47" s="39"/>
      <c r="S47" s="39"/>
    </row>
    <row r="48" spans="1:19" ht="30" customHeight="1" x14ac:dyDescent="0.2">
      <c r="A48" s="3" t="s">
        <v>260</v>
      </c>
      <c r="B48" s="49" t="s">
        <v>292</v>
      </c>
      <c r="C48" s="8" t="s">
        <v>75</v>
      </c>
      <c r="D48" s="6">
        <f t="shared" si="4"/>
        <v>6.5270999999999996E-2</v>
      </c>
      <c r="E48" s="6">
        <f t="shared" si="4"/>
        <v>3413.4</v>
      </c>
      <c r="F48" s="6" t="s">
        <v>0</v>
      </c>
      <c r="G48" s="10">
        <f t="shared" si="5"/>
        <v>222.8</v>
      </c>
      <c r="H48" s="6" t="s">
        <v>0</v>
      </c>
      <c r="I48" s="11">
        <f t="shared" si="6"/>
        <v>251153.8</v>
      </c>
      <c r="J48" s="1" t="s">
        <v>3</v>
      </c>
      <c r="Q48" s="39"/>
      <c r="S48" s="39"/>
    </row>
    <row r="49" spans="1:19" ht="30" customHeight="1" x14ac:dyDescent="0.2">
      <c r="A49" s="3" t="s">
        <v>261</v>
      </c>
      <c r="B49" s="49" t="s">
        <v>299</v>
      </c>
      <c r="C49" s="8" t="s">
        <v>75</v>
      </c>
      <c r="D49" s="6">
        <f t="shared" si="4"/>
        <v>6.2165999999999999E-2</v>
      </c>
      <c r="E49" s="6">
        <f t="shared" si="4"/>
        <v>831.2</v>
      </c>
      <c r="F49" s="6" t="s">
        <v>0</v>
      </c>
      <c r="G49" s="10">
        <f t="shared" si="5"/>
        <v>51.67</v>
      </c>
      <c r="H49" s="6" t="s">
        <v>0</v>
      </c>
      <c r="I49" s="11">
        <f t="shared" si="6"/>
        <v>58245.599999999999</v>
      </c>
      <c r="J49" s="1" t="s">
        <v>3</v>
      </c>
      <c r="Q49" s="39"/>
      <c r="S49" s="39"/>
    </row>
    <row r="50" spans="1:19" ht="30" customHeight="1" x14ac:dyDescent="0.2">
      <c r="A50" s="4" t="s">
        <v>248</v>
      </c>
      <c r="B50" s="49" t="s">
        <v>293</v>
      </c>
      <c r="C50" s="6" t="s">
        <v>76</v>
      </c>
      <c r="D50" s="6">
        <f t="shared" si="4"/>
        <v>2.6785049999999999</v>
      </c>
      <c r="E50" s="6">
        <f t="shared" si="4"/>
        <v>523.4</v>
      </c>
      <c r="F50" s="6" t="s">
        <v>0</v>
      </c>
      <c r="G50" s="10">
        <f t="shared" si="5"/>
        <v>1401.93</v>
      </c>
      <c r="H50" s="6" t="s">
        <v>0</v>
      </c>
      <c r="I50" s="11">
        <f t="shared" si="6"/>
        <v>1580341</v>
      </c>
      <c r="J50" s="1" t="s">
        <v>3</v>
      </c>
      <c r="Q50" s="39"/>
      <c r="S50" s="39"/>
    </row>
    <row r="51" spans="1:19" ht="30" customHeight="1" x14ac:dyDescent="0.2">
      <c r="A51" s="4" t="s">
        <v>250</v>
      </c>
      <c r="B51" s="49" t="s">
        <v>294</v>
      </c>
      <c r="C51" s="6" t="s">
        <v>33</v>
      </c>
      <c r="D51" s="6">
        <f t="shared" si="4"/>
        <v>0.54</v>
      </c>
      <c r="E51" s="6">
        <f t="shared" si="4"/>
        <v>1149.7</v>
      </c>
      <c r="F51" s="6" t="s">
        <v>0</v>
      </c>
      <c r="G51" s="10">
        <f t="shared" si="5"/>
        <v>620.84</v>
      </c>
      <c r="H51" s="6" t="s">
        <v>0</v>
      </c>
      <c r="I51" s="11">
        <f t="shared" si="6"/>
        <v>699848.7</v>
      </c>
      <c r="J51" s="1" t="s">
        <v>3</v>
      </c>
      <c r="Q51" s="39"/>
      <c r="S51" s="39"/>
    </row>
    <row r="52" spans="1:19" ht="48" customHeight="1" x14ac:dyDescent="0.2">
      <c r="A52" s="2" t="s">
        <v>249</v>
      </c>
      <c r="B52" s="49" t="s">
        <v>295</v>
      </c>
      <c r="C52" s="6" t="s">
        <v>36</v>
      </c>
      <c r="D52" s="6">
        <f t="shared" si="4"/>
        <v>1.143086</v>
      </c>
      <c r="E52" s="6">
        <f t="shared" si="4"/>
        <v>2575.3000000000002</v>
      </c>
      <c r="F52" s="6" t="s">
        <v>0</v>
      </c>
      <c r="G52" s="10">
        <f t="shared" si="5"/>
        <v>2943.79</v>
      </c>
      <c r="H52" s="6" t="s">
        <v>0</v>
      </c>
      <c r="I52" s="11">
        <f t="shared" si="6"/>
        <v>3318419.7</v>
      </c>
      <c r="J52" s="1" t="s">
        <v>3</v>
      </c>
      <c r="Q52" s="39"/>
      <c r="S52" s="39"/>
    </row>
    <row r="53" spans="1:19" ht="48" customHeight="1" x14ac:dyDescent="0.2">
      <c r="A53" s="5" t="s">
        <v>262</v>
      </c>
      <c r="B53" s="49" t="s">
        <v>296</v>
      </c>
      <c r="C53" s="6" t="s">
        <v>77</v>
      </c>
      <c r="D53" s="6">
        <f t="shared" si="4"/>
        <v>0.24401600000000001</v>
      </c>
      <c r="E53" s="6">
        <f t="shared" si="4"/>
        <v>2766.74</v>
      </c>
      <c r="F53" s="6" t="s">
        <v>0</v>
      </c>
      <c r="G53" s="10">
        <f t="shared" si="5"/>
        <v>675.13</v>
      </c>
      <c r="H53" s="6" t="s">
        <v>0</v>
      </c>
      <c r="I53" s="11">
        <f t="shared" si="6"/>
        <v>761047.7</v>
      </c>
      <c r="J53" s="1" t="s">
        <v>3</v>
      </c>
      <c r="K53" s="40"/>
      <c r="L53" s="40"/>
      <c r="M53" s="41"/>
      <c r="N53" s="41"/>
      <c r="Q53" s="39"/>
      <c r="S53" s="39"/>
    </row>
    <row r="54" spans="1:19" ht="30" customHeight="1" x14ac:dyDescent="0.2">
      <c r="A54" s="3" t="s">
        <v>263</v>
      </c>
      <c r="B54" s="49" t="s">
        <v>300</v>
      </c>
      <c r="C54" s="6" t="s">
        <v>77</v>
      </c>
      <c r="D54" s="6">
        <f t="shared" si="4"/>
        <v>6.0443999999999998E-2</v>
      </c>
      <c r="E54" s="6">
        <f t="shared" si="4"/>
        <v>3101.04</v>
      </c>
      <c r="F54" s="6" t="s">
        <v>0</v>
      </c>
      <c r="G54" s="10">
        <f t="shared" si="5"/>
        <v>187.44</v>
      </c>
      <c r="H54" s="6" t="s">
        <v>0</v>
      </c>
      <c r="I54" s="11">
        <f t="shared" si="6"/>
        <v>211293.8</v>
      </c>
      <c r="J54" s="1" t="s">
        <v>3</v>
      </c>
      <c r="K54" s="40"/>
      <c r="L54" s="40"/>
      <c r="M54" s="41"/>
      <c r="N54" s="41"/>
      <c r="Q54" s="39"/>
      <c r="S54" s="39"/>
    </row>
    <row r="55" spans="1:19" ht="30" customHeight="1" x14ac:dyDescent="0.2">
      <c r="A55" s="3" t="s">
        <v>264</v>
      </c>
      <c r="B55" s="49" t="s">
        <v>301</v>
      </c>
      <c r="C55" s="6" t="s">
        <v>77</v>
      </c>
      <c r="D55" s="6">
        <f t="shared" si="4"/>
        <v>2.8843000000000001E-2</v>
      </c>
      <c r="E55" s="6">
        <f t="shared" si="4"/>
        <v>4421.34</v>
      </c>
      <c r="F55" s="6" t="s">
        <v>0</v>
      </c>
      <c r="G55" s="10">
        <f t="shared" si="5"/>
        <v>127.52</v>
      </c>
      <c r="H55" s="6" t="s">
        <v>0</v>
      </c>
      <c r="I55" s="11">
        <f t="shared" si="6"/>
        <v>143748.29999999999</v>
      </c>
      <c r="J55" s="1" t="s">
        <v>3</v>
      </c>
      <c r="K55" s="40"/>
      <c r="L55" s="40"/>
      <c r="M55" s="41"/>
      <c r="N55" s="41"/>
      <c r="Q55" s="39"/>
      <c r="S55" s="39"/>
    </row>
    <row r="56" spans="1:19" ht="32.25" customHeight="1" x14ac:dyDescent="0.2">
      <c r="A56" s="5" t="s">
        <v>265</v>
      </c>
      <c r="B56" s="49" t="s">
        <v>302</v>
      </c>
      <c r="C56" s="6" t="s">
        <v>77</v>
      </c>
      <c r="D56" s="6">
        <f t="shared" si="4"/>
        <v>8.0342999999999998E-2</v>
      </c>
      <c r="E56" s="6">
        <f t="shared" si="4"/>
        <v>808.4</v>
      </c>
      <c r="F56" s="6" t="s">
        <v>0</v>
      </c>
      <c r="G56" s="10">
        <f t="shared" si="5"/>
        <v>64.95</v>
      </c>
      <c r="H56" s="6" t="s">
        <v>0</v>
      </c>
      <c r="I56" s="11">
        <f t="shared" si="6"/>
        <v>73215.600000000006</v>
      </c>
      <c r="J56" s="1" t="s">
        <v>3</v>
      </c>
      <c r="K56" s="40"/>
      <c r="L56" s="40"/>
      <c r="M56" s="41"/>
      <c r="N56" s="41"/>
      <c r="Q56" s="39"/>
      <c r="S56" s="39"/>
    </row>
    <row r="57" spans="1:19" ht="30" customHeight="1" x14ac:dyDescent="0.2">
      <c r="A57" s="3" t="s">
        <v>266</v>
      </c>
      <c r="B57" s="49" t="s">
        <v>303</v>
      </c>
      <c r="C57" s="6" t="s">
        <v>77</v>
      </c>
      <c r="D57" s="6">
        <f t="shared" si="4"/>
        <v>4.3251999999999999E-2</v>
      </c>
      <c r="E57" s="6">
        <f t="shared" si="4"/>
        <v>1496.88</v>
      </c>
      <c r="F57" s="6" t="s">
        <v>0</v>
      </c>
      <c r="G57" s="10">
        <f t="shared" si="5"/>
        <v>64.739999999999995</v>
      </c>
      <c r="H57" s="6" t="s">
        <v>0</v>
      </c>
      <c r="I57" s="11">
        <f t="shared" si="6"/>
        <v>72978.899999999994</v>
      </c>
      <c r="J57" s="1" t="s">
        <v>3</v>
      </c>
      <c r="K57" s="40"/>
      <c r="L57" s="40"/>
      <c r="M57" s="41"/>
      <c r="N57" s="41"/>
      <c r="Q57" s="39"/>
      <c r="S57" s="39"/>
    </row>
    <row r="58" spans="1:19" ht="33.75" customHeight="1" x14ac:dyDescent="0.2">
      <c r="A58" s="5" t="s">
        <v>267</v>
      </c>
      <c r="B58" s="49" t="s">
        <v>304</v>
      </c>
      <c r="C58" s="6" t="s">
        <v>77</v>
      </c>
      <c r="D58" s="6">
        <f t="shared" si="4"/>
        <v>1.583E-3</v>
      </c>
      <c r="E58" s="6">
        <f t="shared" si="4"/>
        <v>12436.57</v>
      </c>
      <c r="F58" s="6" t="s">
        <v>0</v>
      </c>
      <c r="G58" s="10">
        <f t="shared" si="5"/>
        <v>19.690000000000001</v>
      </c>
      <c r="H58" s="6" t="s">
        <v>0</v>
      </c>
      <c r="I58" s="11">
        <f t="shared" si="6"/>
        <v>22195.8</v>
      </c>
      <c r="J58" s="1" t="s">
        <v>3</v>
      </c>
      <c r="K58" s="40"/>
      <c r="L58" s="40"/>
      <c r="M58" s="41"/>
      <c r="N58" s="41"/>
      <c r="Q58" s="39"/>
      <c r="S58" s="39"/>
    </row>
    <row r="59" spans="1:19" ht="48.75" customHeight="1" x14ac:dyDescent="0.2">
      <c r="A59" s="5" t="s">
        <v>268</v>
      </c>
      <c r="B59" s="49" t="s">
        <v>305</v>
      </c>
      <c r="C59" s="6" t="s">
        <v>77</v>
      </c>
      <c r="D59" s="6">
        <f t="shared" si="4"/>
        <v>1.7746999999999999E-2</v>
      </c>
      <c r="E59" s="6">
        <f t="shared" si="4"/>
        <v>5290.52</v>
      </c>
      <c r="F59" s="6" t="s">
        <v>0</v>
      </c>
      <c r="G59" s="10">
        <f t="shared" si="5"/>
        <v>93.89</v>
      </c>
      <c r="H59" s="6" t="s">
        <v>0</v>
      </c>
      <c r="I59" s="11">
        <f t="shared" si="6"/>
        <v>105838.5</v>
      </c>
      <c r="J59" s="1" t="s">
        <v>3</v>
      </c>
      <c r="K59" s="40"/>
      <c r="L59" s="40"/>
      <c r="M59" s="41"/>
      <c r="N59" s="41"/>
      <c r="Q59" s="39"/>
      <c r="S59" s="39"/>
    </row>
    <row r="60" spans="1:19" ht="21.75" customHeight="1" x14ac:dyDescent="0.2">
      <c r="A60" s="5" t="s">
        <v>269</v>
      </c>
      <c r="B60" s="49" t="s">
        <v>306</v>
      </c>
      <c r="C60" s="6" t="s">
        <v>77</v>
      </c>
      <c r="D60" s="6">
        <f t="shared" ref="D60:E75" si="7">D103</f>
        <v>2.212E-3</v>
      </c>
      <c r="E60" s="6">
        <f t="shared" si="7"/>
        <v>38866.699999999997</v>
      </c>
      <c r="F60" s="6" t="s">
        <v>0</v>
      </c>
      <c r="G60" s="10">
        <f t="shared" si="5"/>
        <v>85.97</v>
      </c>
      <c r="H60" s="6" t="s">
        <v>0</v>
      </c>
      <c r="I60" s="11">
        <f t="shared" si="6"/>
        <v>96910.6</v>
      </c>
      <c r="J60" s="1" t="s">
        <v>3</v>
      </c>
      <c r="K60" s="40"/>
      <c r="L60" s="40"/>
      <c r="M60" s="41"/>
      <c r="N60" s="41"/>
      <c r="Q60" s="39"/>
      <c r="S60" s="39"/>
    </row>
    <row r="61" spans="1:19" ht="21" customHeight="1" x14ac:dyDescent="0.2">
      <c r="A61" s="5" t="s">
        <v>270</v>
      </c>
      <c r="B61" s="49" t="s">
        <v>307</v>
      </c>
      <c r="C61" s="6" t="s">
        <v>77</v>
      </c>
      <c r="D61" s="6">
        <f t="shared" si="7"/>
        <v>3.8899999999999998E-3</v>
      </c>
      <c r="E61" s="6">
        <f t="shared" si="7"/>
        <v>5680.4</v>
      </c>
      <c r="F61" s="6" t="s">
        <v>0</v>
      </c>
      <c r="G61" s="10">
        <f t="shared" si="5"/>
        <v>22.1</v>
      </c>
      <c r="H61" s="6" t="s">
        <v>0</v>
      </c>
      <c r="I61" s="11">
        <f t="shared" si="6"/>
        <v>24912.5</v>
      </c>
      <c r="J61" s="1" t="s">
        <v>3</v>
      </c>
      <c r="K61" s="40"/>
      <c r="L61" s="40"/>
      <c r="M61" s="41"/>
      <c r="N61" s="41"/>
      <c r="Q61" s="39"/>
      <c r="S61" s="39"/>
    </row>
    <row r="62" spans="1:19" ht="26.25" customHeight="1" x14ac:dyDescent="0.2">
      <c r="A62" s="5" t="s">
        <v>271</v>
      </c>
      <c r="B62" s="49" t="s">
        <v>308</v>
      </c>
      <c r="C62" s="7" t="s">
        <v>279</v>
      </c>
      <c r="D62" s="6">
        <f t="shared" si="7"/>
        <v>5.7019999999999996E-3</v>
      </c>
      <c r="E62" s="6">
        <f t="shared" si="7"/>
        <v>1548.1</v>
      </c>
      <c r="F62" s="6" t="s">
        <v>0</v>
      </c>
      <c r="G62" s="10">
        <f t="shared" si="5"/>
        <v>8.83</v>
      </c>
      <c r="H62" s="6" t="s">
        <v>0</v>
      </c>
      <c r="I62" s="11">
        <f t="shared" si="6"/>
        <v>9953.7000000000007</v>
      </c>
      <c r="J62" s="1" t="s">
        <v>3</v>
      </c>
      <c r="Q62" s="39"/>
      <c r="S62" s="39"/>
    </row>
    <row r="63" spans="1:19" ht="30" customHeight="1" x14ac:dyDescent="0.2">
      <c r="A63" s="4" t="s">
        <v>259</v>
      </c>
      <c r="B63" s="50" t="s">
        <v>309</v>
      </c>
      <c r="C63" s="8" t="s">
        <v>75</v>
      </c>
      <c r="D63" s="6">
        <f t="shared" si="7"/>
        <v>0.26173600000000002</v>
      </c>
      <c r="E63" s="6">
        <f t="shared" si="7"/>
        <v>3110.6</v>
      </c>
      <c r="F63" s="6" t="s">
        <v>0</v>
      </c>
      <c r="G63" s="10">
        <f t="shared" si="5"/>
        <v>814.16</v>
      </c>
      <c r="H63" s="6" t="s">
        <v>0</v>
      </c>
      <c r="I63" s="11">
        <f t="shared" si="6"/>
        <v>917770.8</v>
      </c>
      <c r="J63" s="1" t="s">
        <v>3</v>
      </c>
      <c r="Q63" s="39"/>
      <c r="S63" s="39"/>
    </row>
    <row r="64" spans="1:19" ht="30" customHeight="1" x14ac:dyDescent="0.2">
      <c r="A64" s="3" t="s">
        <v>272</v>
      </c>
      <c r="B64" s="50" t="s">
        <v>311</v>
      </c>
      <c r="C64" s="8" t="s">
        <v>75</v>
      </c>
      <c r="D64" s="6">
        <f t="shared" si="7"/>
        <v>4.505E-2</v>
      </c>
      <c r="E64" s="6">
        <f t="shared" si="7"/>
        <v>4391.8</v>
      </c>
      <c r="F64" s="6" t="s">
        <v>0</v>
      </c>
      <c r="G64" s="10">
        <f t="shared" si="5"/>
        <v>197.85</v>
      </c>
      <c r="H64" s="6" t="s">
        <v>0</v>
      </c>
      <c r="I64" s="11">
        <f t="shared" si="6"/>
        <v>223028.6</v>
      </c>
      <c r="J64" s="1" t="s">
        <v>3</v>
      </c>
      <c r="Q64" s="39"/>
      <c r="S64" s="39"/>
    </row>
    <row r="65" spans="1:19" ht="30" customHeight="1" x14ac:dyDescent="0.2">
      <c r="A65" s="3" t="s">
        <v>273</v>
      </c>
      <c r="B65" s="50" t="s">
        <v>312</v>
      </c>
      <c r="C65" s="8" t="s">
        <v>75</v>
      </c>
      <c r="D65" s="6">
        <f t="shared" si="7"/>
        <v>5.9799999999999999E-2</v>
      </c>
      <c r="E65" s="6">
        <f t="shared" si="7"/>
        <v>1658.1</v>
      </c>
      <c r="F65" s="6" t="s">
        <v>0</v>
      </c>
      <c r="G65" s="10">
        <f t="shared" si="5"/>
        <v>99.15</v>
      </c>
      <c r="H65" s="6" t="s">
        <v>0</v>
      </c>
      <c r="I65" s="11">
        <f t="shared" si="6"/>
        <v>111767.9</v>
      </c>
      <c r="J65" s="1" t="s">
        <v>3</v>
      </c>
      <c r="Q65" s="39"/>
      <c r="S65" s="39"/>
    </row>
    <row r="66" spans="1:19" ht="30" customHeight="1" x14ac:dyDescent="0.2">
      <c r="A66" s="3" t="s">
        <v>274</v>
      </c>
      <c r="B66" s="50" t="s">
        <v>313</v>
      </c>
      <c r="C66" s="8" t="s">
        <v>75</v>
      </c>
      <c r="D66" s="6">
        <f t="shared" si="7"/>
        <v>0.125224</v>
      </c>
      <c r="E66" s="6">
        <f t="shared" si="7"/>
        <v>3687.1</v>
      </c>
      <c r="F66" s="6" t="s">
        <v>0</v>
      </c>
      <c r="G66" s="10">
        <f t="shared" si="5"/>
        <v>461.71</v>
      </c>
      <c r="H66" s="6" t="s">
        <v>0</v>
      </c>
      <c r="I66" s="11">
        <f t="shared" si="6"/>
        <v>520467.7</v>
      </c>
      <c r="J66" s="1" t="s">
        <v>3</v>
      </c>
      <c r="Q66" s="39"/>
      <c r="S66" s="39"/>
    </row>
    <row r="67" spans="1:19" ht="22.5" customHeight="1" x14ac:dyDescent="0.2">
      <c r="A67" s="4" t="s">
        <v>278</v>
      </c>
      <c r="B67" s="50" t="s">
        <v>314</v>
      </c>
      <c r="C67" s="8" t="s">
        <v>75</v>
      </c>
      <c r="D67" s="6">
        <f t="shared" si="7"/>
        <v>2.2207000000000001E-2</v>
      </c>
      <c r="E67" s="6">
        <f t="shared" si="7"/>
        <v>1355.2</v>
      </c>
      <c r="F67" s="6" t="s">
        <v>0</v>
      </c>
      <c r="G67" s="10">
        <f t="shared" si="5"/>
        <v>30.09</v>
      </c>
      <c r="H67" s="6" t="s">
        <v>0</v>
      </c>
      <c r="I67" s="11">
        <f t="shared" si="6"/>
        <v>33919.300000000003</v>
      </c>
      <c r="J67" s="1" t="s">
        <v>3</v>
      </c>
      <c r="Q67" s="39"/>
      <c r="S67" s="39"/>
    </row>
    <row r="68" spans="1:19" ht="57" customHeight="1" x14ac:dyDescent="0.2">
      <c r="A68" s="29" t="s">
        <v>242</v>
      </c>
      <c r="B68" s="50" t="s">
        <v>310</v>
      </c>
      <c r="C68" s="8" t="s">
        <v>39</v>
      </c>
      <c r="D68" s="6">
        <f t="shared" si="7"/>
        <v>6.7347000000000004E-2</v>
      </c>
      <c r="E68" s="6">
        <f t="shared" si="7"/>
        <v>38781.83</v>
      </c>
      <c r="F68" s="6" t="s">
        <v>0</v>
      </c>
      <c r="G68" s="10">
        <f t="shared" si="5"/>
        <v>2611.84</v>
      </c>
      <c r="H68" s="6" t="s">
        <v>0</v>
      </c>
      <c r="I68" s="11">
        <f t="shared" si="6"/>
        <v>2944230.4</v>
      </c>
      <c r="J68" s="6" t="s">
        <v>3</v>
      </c>
      <c r="Q68" s="39"/>
      <c r="S68" s="39"/>
    </row>
    <row r="69" spans="1:19" ht="30" customHeight="1" x14ac:dyDescent="0.2">
      <c r="A69" s="2" t="s">
        <v>275</v>
      </c>
      <c r="B69" s="50" t="s">
        <v>315</v>
      </c>
      <c r="C69" s="8" t="s">
        <v>39</v>
      </c>
      <c r="D69" s="6">
        <f t="shared" si="7"/>
        <v>9.6050000000000007E-3</v>
      </c>
      <c r="E69" s="6">
        <f t="shared" si="7"/>
        <v>85316.6</v>
      </c>
      <c r="F69" s="6" t="s">
        <v>0</v>
      </c>
      <c r="G69" s="10">
        <f t="shared" si="5"/>
        <v>819.47</v>
      </c>
      <c r="H69" s="6" t="s">
        <v>0</v>
      </c>
      <c r="I69" s="11">
        <f t="shared" si="6"/>
        <v>923756.6</v>
      </c>
      <c r="J69" s="1" t="s">
        <v>3</v>
      </c>
      <c r="Q69" s="39"/>
      <c r="S69" s="39"/>
    </row>
    <row r="70" spans="1:19" ht="31.5" customHeight="1" x14ac:dyDescent="0.2">
      <c r="A70" s="2" t="s">
        <v>276</v>
      </c>
      <c r="B70" s="50" t="s">
        <v>316</v>
      </c>
      <c r="C70" s="8" t="s">
        <v>39</v>
      </c>
      <c r="D70" s="6">
        <f t="shared" si="7"/>
        <v>9.1E-4</v>
      </c>
      <c r="E70" s="6">
        <f t="shared" si="7"/>
        <v>115970.7</v>
      </c>
      <c r="F70" s="6" t="s">
        <v>0</v>
      </c>
      <c r="G70" s="10">
        <f t="shared" si="5"/>
        <v>105.53</v>
      </c>
      <c r="H70" s="6" t="s">
        <v>0</v>
      </c>
      <c r="I70" s="11">
        <f t="shared" si="6"/>
        <v>118959.9</v>
      </c>
      <c r="J70" s="1" t="s">
        <v>3</v>
      </c>
      <c r="Q70" s="39"/>
      <c r="S70" s="39"/>
    </row>
    <row r="71" spans="1:19" ht="31.5" customHeight="1" x14ac:dyDescent="0.2">
      <c r="A71" s="9" t="s">
        <v>277</v>
      </c>
      <c r="B71" s="50" t="s">
        <v>317</v>
      </c>
      <c r="C71" s="8" t="s">
        <v>39</v>
      </c>
      <c r="D71" s="6">
        <f t="shared" si="7"/>
        <v>6.9499999999999998E-4</v>
      </c>
      <c r="E71" s="6">
        <f t="shared" si="7"/>
        <v>124286.2</v>
      </c>
      <c r="F71" s="6" t="s">
        <v>0</v>
      </c>
      <c r="G71" s="10">
        <f t="shared" si="5"/>
        <v>86.38</v>
      </c>
      <c r="H71" s="6" t="s">
        <v>0</v>
      </c>
      <c r="I71" s="11">
        <f t="shared" si="6"/>
        <v>97372.800000000003</v>
      </c>
      <c r="J71" s="1" t="s">
        <v>3</v>
      </c>
      <c r="Q71" s="39"/>
      <c r="S71" s="39"/>
    </row>
    <row r="72" spans="1:19" ht="63.75" customHeight="1" x14ac:dyDescent="0.2">
      <c r="A72" s="30" t="s">
        <v>243</v>
      </c>
      <c r="B72" s="50" t="s">
        <v>361</v>
      </c>
      <c r="C72" s="8" t="s">
        <v>39</v>
      </c>
      <c r="D72" s="6">
        <f t="shared" si="7"/>
        <v>0.17302100000000001</v>
      </c>
      <c r="E72" s="6">
        <f t="shared" si="7"/>
        <v>59124.3</v>
      </c>
      <c r="F72" s="6" t="s">
        <v>0</v>
      </c>
      <c r="G72" s="10">
        <f t="shared" si="5"/>
        <v>10229.75</v>
      </c>
      <c r="H72" s="6" t="s">
        <v>0</v>
      </c>
      <c r="I72" s="11">
        <f t="shared" si="6"/>
        <v>11531598.199999999</v>
      </c>
      <c r="J72" s="6" t="s">
        <v>3</v>
      </c>
      <c r="Q72" s="39"/>
      <c r="S72" s="39"/>
    </row>
    <row r="73" spans="1:19" ht="30" customHeight="1" x14ac:dyDescent="0.2">
      <c r="A73" s="2" t="s">
        <v>251</v>
      </c>
      <c r="B73" s="50" t="s">
        <v>362</v>
      </c>
      <c r="C73" s="8" t="s">
        <v>79</v>
      </c>
      <c r="D73" s="6">
        <f t="shared" si="7"/>
        <v>1.0265E-2</v>
      </c>
      <c r="E73" s="6">
        <f t="shared" si="7"/>
        <v>111638.6</v>
      </c>
      <c r="F73" s="6" t="s">
        <v>0</v>
      </c>
      <c r="G73" s="10">
        <f t="shared" si="5"/>
        <v>1145.97</v>
      </c>
      <c r="H73" s="6" t="s">
        <v>0</v>
      </c>
      <c r="I73" s="11">
        <f t="shared" si="6"/>
        <v>1291807.3</v>
      </c>
      <c r="J73" s="1" t="s">
        <v>3</v>
      </c>
      <c r="Q73" s="39"/>
      <c r="S73" s="39"/>
    </row>
    <row r="74" spans="1:19" ht="38.25" customHeight="1" x14ac:dyDescent="0.2">
      <c r="A74" s="2" t="s">
        <v>252</v>
      </c>
      <c r="B74" s="50" t="s">
        <v>363</v>
      </c>
      <c r="C74" s="8" t="s">
        <v>79</v>
      </c>
      <c r="D74" s="6">
        <f t="shared" si="7"/>
        <v>2.3270000000000001E-3</v>
      </c>
      <c r="E74" s="6">
        <f t="shared" si="7"/>
        <v>207340.7</v>
      </c>
      <c r="F74" s="6" t="s">
        <v>0</v>
      </c>
      <c r="G74" s="10">
        <f t="shared" si="5"/>
        <v>482.48</v>
      </c>
      <c r="H74" s="6" t="s">
        <v>0</v>
      </c>
      <c r="I74" s="11">
        <f t="shared" si="6"/>
        <v>0</v>
      </c>
      <c r="J74" s="1" t="s">
        <v>3</v>
      </c>
      <c r="Q74" s="39"/>
      <c r="S74" s="39"/>
    </row>
    <row r="75" spans="1:19" ht="30" customHeight="1" x14ac:dyDescent="0.2">
      <c r="A75" s="2" t="s">
        <v>253</v>
      </c>
      <c r="B75" s="50" t="s">
        <v>364</v>
      </c>
      <c r="C75" s="8" t="s">
        <v>79</v>
      </c>
      <c r="D75" s="6">
        <f t="shared" si="7"/>
        <v>5.3200000000000003E-4</v>
      </c>
      <c r="E75" s="6">
        <f t="shared" si="7"/>
        <v>285751</v>
      </c>
      <c r="F75" s="6" t="s">
        <v>0</v>
      </c>
      <c r="G75" s="10">
        <f t="shared" si="5"/>
        <v>152.02000000000001</v>
      </c>
      <c r="H75" s="6" t="s">
        <v>0</v>
      </c>
      <c r="I75" s="11">
        <f t="shared" si="6"/>
        <v>171366.2</v>
      </c>
      <c r="J75" s="1" t="s">
        <v>3</v>
      </c>
      <c r="Q75" s="39"/>
      <c r="S75" s="39"/>
    </row>
    <row r="76" spans="1:19" ht="30" customHeight="1" x14ac:dyDescent="0.2">
      <c r="A76" s="2" t="s">
        <v>244</v>
      </c>
      <c r="B76" s="50" t="s">
        <v>365</v>
      </c>
      <c r="C76" s="8" t="s">
        <v>79</v>
      </c>
      <c r="D76" s="6">
        <f t="shared" ref="D76:E82" si="8">D119</f>
        <v>8.8999999999999995E-5</v>
      </c>
      <c r="E76" s="6">
        <f t="shared" si="8"/>
        <v>343816.4</v>
      </c>
      <c r="F76" s="6" t="s">
        <v>0</v>
      </c>
      <c r="G76" s="10">
        <f t="shared" si="5"/>
        <v>30.6</v>
      </c>
      <c r="H76" s="6" t="s">
        <v>0</v>
      </c>
      <c r="I76" s="11">
        <f t="shared" si="6"/>
        <v>34494.199999999997</v>
      </c>
      <c r="J76" s="1" t="s">
        <v>3</v>
      </c>
      <c r="Q76" s="39"/>
      <c r="S76" s="39"/>
    </row>
    <row r="77" spans="1:19" ht="30" customHeight="1" x14ac:dyDescent="0.2">
      <c r="A77" s="2" t="s">
        <v>254</v>
      </c>
      <c r="B77" s="50" t="s">
        <v>366</v>
      </c>
      <c r="C77" s="8" t="s">
        <v>79</v>
      </c>
      <c r="D77" s="6">
        <f t="shared" si="8"/>
        <v>4.7199999999999998E-4</v>
      </c>
      <c r="E77" s="6">
        <f t="shared" si="8"/>
        <v>211986</v>
      </c>
      <c r="F77" s="6" t="s">
        <v>0</v>
      </c>
      <c r="G77" s="10">
        <f t="shared" si="5"/>
        <v>100.06</v>
      </c>
      <c r="H77" s="6" t="s">
        <v>0</v>
      </c>
      <c r="I77" s="11">
        <f t="shared" si="6"/>
        <v>0</v>
      </c>
      <c r="J77" s="1" t="s">
        <v>3</v>
      </c>
      <c r="Q77" s="39"/>
      <c r="S77" s="39"/>
    </row>
    <row r="78" spans="1:19" ht="30" customHeight="1" x14ac:dyDescent="0.2">
      <c r="A78" s="28" t="s">
        <v>80</v>
      </c>
      <c r="B78" s="50" t="s">
        <v>367</v>
      </c>
      <c r="C78" s="6" t="s">
        <v>3</v>
      </c>
      <c r="D78" s="6" t="str">
        <f t="shared" si="8"/>
        <v>X</v>
      </c>
      <c r="E78" s="6" t="str">
        <f t="shared" si="8"/>
        <v>X</v>
      </c>
      <c r="F78" s="6" t="s">
        <v>0</v>
      </c>
      <c r="G78" s="10" t="str">
        <f t="shared" si="5"/>
        <v>X</v>
      </c>
      <c r="H78" s="6" t="s">
        <v>0</v>
      </c>
      <c r="I78" s="11" t="str">
        <f t="shared" si="6"/>
        <v>X</v>
      </c>
      <c r="J78" s="6" t="s">
        <v>3</v>
      </c>
      <c r="Q78" s="39"/>
      <c r="S78" s="39"/>
    </row>
    <row r="79" spans="1:19" ht="30" customHeight="1" x14ac:dyDescent="0.2">
      <c r="A79" s="4" t="s">
        <v>255</v>
      </c>
      <c r="B79" s="50" t="s">
        <v>368</v>
      </c>
      <c r="C79" s="8" t="s">
        <v>81</v>
      </c>
      <c r="D79" s="6">
        <f t="shared" si="8"/>
        <v>3.9870000000000001E-3</v>
      </c>
      <c r="E79" s="6">
        <f t="shared" si="8"/>
        <v>29722.799999999999</v>
      </c>
      <c r="F79" s="6" t="s">
        <v>0</v>
      </c>
      <c r="G79" s="10">
        <f t="shared" si="5"/>
        <v>118.5</v>
      </c>
      <c r="H79" s="6" t="s">
        <v>0</v>
      </c>
      <c r="I79" s="11">
        <f t="shared" si="6"/>
        <v>133580.4</v>
      </c>
      <c r="J79" s="1" t="s">
        <v>3</v>
      </c>
      <c r="Q79" s="39"/>
      <c r="S79" s="39"/>
    </row>
    <row r="80" spans="1:19" ht="40.5" customHeight="1" x14ac:dyDescent="0.2">
      <c r="A80" s="2" t="s">
        <v>256</v>
      </c>
      <c r="B80" s="50" t="s">
        <v>360</v>
      </c>
      <c r="C80" s="6" t="s">
        <v>39</v>
      </c>
      <c r="D80" s="6">
        <f t="shared" si="8"/>
        <v>1.9910000000000001E-3</v>
      </c>
      <c r="E80" s="6">
        <f t="shared" si="8"/>
        <v>31412.9</v>
      </c>
      <c r="F80" s="6" t="s">
        <v>0</v>
      </c>
      <c r="G80" s="10">
        <f t="shared" si="5"/>
        <v>62.54</v>
      </c>
      <c r="H80" s="6" t="s">
        <v>0</v>
      </c>
      <c r="I80" s="11">
        <f t="shared" si="6"/>
        <v>70498.899999999994</v>
      </c>
      <c r="J80" s="1" t="s">
        <v>3</v>
      </c>
      <c r="Q80" s="39"/>
      <c r="S80" s="39"/>
    </row>
    <row r="81" spans="1:19" ht="40.5" customHeight="1" x14ac:dyDescent="0.2">
      <c r="A81" s="2" t="s">
        <v>257</v>
      </c>
      <c r="B81" s="50" t="s">
        <v>359</v>
      </c>
      <c r="C81" s="8" t="s">
        <v>79</v>
      </c>
      <c r="D81" s="6">
        <f t="shared" si="8"/>
        <v>6.0540000000000004E-3</v>
      </c>
      <c r="E81" s="6">
        <f t="shared" si="8"/>
        <v>62784.6</v>
      </c>
      <c r="F81" s="6" t="s">
        <v>0</v>
      </c>
      <c r="G81" s="10">
        <f t="shared" si="5"/>
        <v>380.1</v>
      </c>
      <c r="H81" s="6" t="s">
        <v>0</v>
      </c>
      <c r="I81" s="11">
        <f t="shared" si="6"/>
        <v>428471.9</v>
      </c>
      <c r="J81" s="1" t="s">
        <v>3</v>
      </c>
      <c r="Q81" s="39"/>
      <c r="S81" s="39"/>
    </row>
    <row r="82" spans="1:19" ht="30" customHeight="1" x14ac:dyDescent="0.2">
      <c r="A82" s="28" t="s">
        <v>214</v>
      </c>
      <c r="B82" s="50" t="s">
        <v>339</v>
      </c>
      <c r="C82" s="6" t="s">
        <v>83</v>
      </c>
      <c r="D82" s="6" t="str">
        <f t="shared" si="8"/>
        <v>X</v>
      </c>
      <c r="E82" s="6" t="str">
        <f t="shared" si="8"/>
        <v>X</v>
      </c>
      <c r="F82" s="6" t="s">
        <v>0</v>
      </c>
      <c r="G82" s="10">
        <f t="shared" si="5"/>
        <v>193.63</v>
      </c>
      <c r="H82" s="6" t="s">
        <v>0</v>
      </c>
      <c r="I82" s="11">
        <f t="shared" si="6"/>
        <v>218267.3</v>
      </c>
      <c r="J82" s="1" t="s">
        <v>3</v>
      </c>
      <c r="Q82" s="39"/>
      <c r="S82" s="39"/>
    </row>
    <row r="83" spans="1:19" ht="49.5" customHeight="1" x14ac:dyDescent="0.2">
      <c r="A83" s="2" t="s">
        <v>240</v>
      </c>
      <c r="B83" s="50" t="s">
        <v>338</v>
      </c>
      <c r="C83" s="6"/>
      <c r="D83" s="6" t="s">
        <v>3</v>
      </c>
      <c r="E83" s="6" t="s">
        <v>3</v>
      </c>
      <c r="F83" s="6" t="s">
        <v>3</v>
      </c>
      <c r="G83" s="10">
        <f>G84+G87+G88+G90+G93+G94+G95+G96+G106+G110+G111+G115+G122+G123+G124+G125</f>
        <v>24201.15</v>
      </c>
      <c r="H83" s="6" t="s">
        <v>3</v>
      </c>
      <c r="I83" s="11">
        <f>I84+I87+I88+I90+I93+I94+I95+I96+I106+I110+I111+I115+I122+I123+I124+I125</f>
        <v>27281013.300000001</v>
      </c>
      <c r="J83" s="13"/>
      <c r="K83" s="45" t="s">
        <v>239</v>
      </c>
      <c r="L83" s="46">
        <v>1127261</v>
      </c>
      <c r="M83" s="34"/>
      <c r="Q83" s="39"/>
      <c r="S83" s="39"/>
    </row>
    <row r="84" spans="1:19" ht="33" customHeight="1" x14ac:dyDescent="0.2">
      <c r="A84" s="27" t="s">
        <v>84</v>
      </c>
      <c r="B84" s="50" t="s">
        <v>328</v>
      </c>
      <c r="C84" s="6" t="s">
        <v>27</v>
      </c>
      <c r="D84" s="6">
        <v>0.28000000000000003</v>
      </c>
      <c r="E84" s="10">
        <v>5030</v>
      </c>
      <c r="F84" s="6" t="s">
        <v>0</v>
      </c>
      <c r="G84" s="10">
        <f>D84*E84</f>
        <v>1408.4</v>
      </c>
      <c r="H84" s="6" t="s">
        <v>0</v>
      </c>
      <c r="I84" s="11">
        <f>G84*$L$83/1000</f>
        <v>1587634.4</v>
      </c>
      <c r="J84" s="1" t="s">
        <v>3</v>
      </c>
      <c r="Q84" s="39"/>
      <c r="S84" s="39"/>
    </row>
    <row r="85" spans="1:19" ht="34.5" customHeight="1" x14ac:dyDescent="0.2">
      <c r="A85" s="2" t="s">
        <v>73</v>
      </c>
      <c r="B85" s="50" t="s">
        <v>340</v>
      </c>
      <c r="C85" s="6" t="s">
        <v>3</v>
      </c>
      <c r="D85" s="6" t="s">
        <v>3</v>
      </c>
      <c r="E85" s="10" t="s">
        <v>3</v>
      </c>
      <c r="F85" s="6" t="s">
        <v>3</v>
      </c>
      <c r="G85" s="10" t="s">
        <v>3</v>
      </c>
      <c r="H85" s="6" t="s">
        <v>3</v>
      </c>
      <c r="I85" s="10" t="s">
        <v>3</v>
      </c>
      <c r="J85" s="6" t="s">
        <v>3</v>
      </c>
      <c r="Q85" s="39"/>
      <c r="S85" s="39"/>
    </row>
    <row r="86" spans="1:19" ht="30" customHeight="1" x14ac:dyDescent="0.2">
      <c r="A86" s="28" t="s">
        <v>74</v>
      </c>
      <c r="B86" s="50" t="s">
        <v>329</v>
      </c>
      <c r="C86" s="6" t="s">
        <v>3</v>
      </c>
      <c r="D86" s="6" t="s">
        <v>3</v>
      </c>
      <c r="E86" s="10" t="s">
        <v>3</v>
      </c>
      <c r="F86" s="6" t="s">
        <v>3</v>
      </c>
      <c r="G86" s="10" t="s">
        <v>3</v>
      </c>
      <c r="H86" s="6" t="s">
        <v>3</v>
      </c>
      <c r="I86" s="10" t="s">
        <v>3</v>
      </c>
      <c r="J86" s="6" t="s">
        <v>3</v>
      </c>
      <c r="Q86" s="39"/>
      <c r="S86" s="39"/>
    </row>
    <row r="87" spans="1:19" ht="33.75" customHeight="1" x14ac:dyDescent="0.2">
      <c r="A87" s="2" t="s">
        <v>245</v>
      </c>
      <c r="B87" s="50" t="s">
        <v>330</v>
      </c>
      <c r="C87" s="8" t="s">
        <v>75</v>
      </c>
      <c r="D87" s="12">
        <v>0.266791</v>
      </c>
      <c r="E87" s="10">
        <v>3063.2</v>
      </c>
      <c r="F87" s="6" t="s">
        <v>0</v>
      </c>
      <c r="G87" s="10">
        <f>D87*E87</f>
        <v>817.23</v>
      </c>
      <c r="H87" s="6" t="s">
        <v>0</v>
      </c>
      <c r="I87" s="11">
        <f t="shared" ref="I87:I124" si="9">G87*$L$83/1000</f>
        <v>921231.5</v>
      </c>
      <c r="J87" s="1" t="s">
        <v>3</v>
      </c>
      <c r="Q87" s="39"/>
      <c r="S87" s="39"/>
    </row>
    <row r="88" spans="1:19" ht="30" customHeight="1" x14ac:dyDescent="0.2">
      <c r="A88" s="2" t="s">
        <v>246</v>
      </c>
      <c r="B88" s="50" t="s">
        <v>331</v>
      </c>
      <c r="C88" s="8" t="s">
        <v>75</v>
      </c>
      <c r="D88" s="12">
        <v>0.43239300000000003</v>
      </c>
      <c r="E88" s="10">
        <v>3743.7</v>
      </c>
      <c r="F88" s="6" t="s">
        <v>0</v>
      </c>
      <c r="G88" s="10">
        <f t="shared" ref="G88:G124" si="10">D88*E88</f>
        <v>1618.75</v>
      </c>
      <c r="H88" s="6" t="s">
        <v>0</v>
      </c>
      <c r="I88" s="11">
        <f t="shared" si="9"/>
        <v>1824753.7</v>
      </c>
      <c r="J88" s="1" t="s">
        <v>3</v>
      </c>
      <c r="Q88" s="39"/>
      <c r="S88" s="39"/>
    </row>
    <row r="89" spans="1:19" ht="30" customHeight="1" x14ac:dyDescent="0.2">
      <c r="A89" s="3" t="s">
        <v>258</v>
      </c>
      <c r="B89" s="50" t="s">
        <v>341</v>
      </c>
      <c r="C89" s="8" t="s">
        <v>75</v>
      </c>
      <c r="D89" s="6">
        <v>5.8729999999999997E-3</v>
      </c>
      <c r="E89" s="10">
        <v>1618.7</v>
      </c>
      <c r="F89" s="6" t="s">
        <v>0</v>
      </c>
      <c r="G89" s="10">
        <f t="shared" si="10"/>
        <v>9.51</v>
      </c>
      <c r="H89" s="6" t="s">
        <v>0</v>
      </c>
      <c r="I89" s="11">
        <f t="shared" si="9"/>
        <v>10720.3</v>
      </c>
      <c r="J89" s="1" t="s">
        <v>3</v>
      </c>
      <c r="Q89" s="39"/>
      <c r="S89" s="39"/>
    </row>
    <row r="90" spans="1:19" ht="30" customHeight="1" x14ac:dyDescent="0.2">
      <c r="A90" s="2" t="s">
        <v>247</v>
      </c>
      <c r="B90" s="50" t="s">
        <v>332</v>
      </c>
      <c r="C90" s="8" t="s">
        <v>75</v>
      </c>
      <c r="D90" s="6">
        <v>0.12743699999999999</v>
      </c>
      <c r="E90" s="10">
        <v>2153.77</v>
      </c>
      <c r="F90" s="6" t="s">
        <v>0</v>
      </c>
      <c r="G90" s="10">
        <v>274.47000000000003</v>
      </c>
      <c r="H90" s="6" t="s">
        <v>0</v>
      </c>
      <c r="I90" s="11">
        <f>I91+I92</f>
        <v>309399.40000000002</v>
      </c>
      <c r="J90" s="1" t="s">
        <v>3</v>
      </c>
      <c r="Q90" s="39"/>
      <c r="S90" s="39"/>
    </row>
    <row r="91" spans="1:19" ht="30" customHeight="1" x14ac:dyDescent="0.2">
      <c r="A91" s="3" t="s">
        <v>260</v>
      </c>
      <c r="B91" s="50" t="s">
        <v>333</v>
      </c>
      <c r="C91" s="8" t="s">
        <v>75</v>
      </c>
      <c r="D91" s="6">
        <v>6.5270999999999996E-2</v>
      </c>
      <c r="E91" s="10">
        <v>3413.4</v>
      </c>
      <c r="F91" s="6" t="s">
        <v>0</v>
      </c>
      <c r="G91" s="10">
        <f t="shared" si="10"/>
        <v>222.8</v>
      </c>
      <c r="H91" s="6" t="s">
        <v>0</v>
      </c>
      <c r="I91" s="11">
        <f t="shared" si="9"/>
        <v>251153.8</v>
      </c>
      <c r="J91" s="1" t="s">
        <v>3</v>
      </c>
      <c r="Q91" s="39"/>
      <c r="S91" s="39"/>
    </row>
    <row r="92" spans="1:19" ht="30" customHeight="1" x14ac:dyDescent="0.2">
      <c r="A92" s="3" t="s">
        <v>261</v>
      </c>
      <c r="B92" s="50" t="s">
        <v>342</v>
      </c>
      <c r="C92" s="8" t="s">
        <v>75</v>
      </c>
      <c r="D92" s="6">
        <v>6.2165999999999999E-2</v>
      </c>
      <c r="E92" s="10">
        <v>831.2</v>
      </c>
      <c r="F92" s="6" t="s">
        <v>0</v>
      </c>
      <c r="G92" s="10">
        <f t="shared" si="10"/>
        <v>51.67</v>
      </c>
      <c r="H92" s="6" t="s">
        <v>0</v>
      </c>
      <c r="I92" s="11">
        <f t="shared" si="9"/>
        <v>58245.599999999999</v>
      </c>
      <c r="J92" s="1" t="s">
        <v>3</v>
      </c>
      <c r="Q92" s="39"/>
      <c r="S92" s="39"/>
    </row>
    <row r="93" spans="1:19" ht="30" customHeight="1" x14ac:dyDescent="0.2">
      <c r="A93" s="4" t="s">
        <v>248</v>
      </c>
      <c r="B93" s="50" t="s">
        <v>335</v>
      </c>
      <c r="C93" s="6" t="s">
        <v>76</v>
      </c>
      <c r="D93" s="12">
        <v>2.6785049999999999</v>
      </c>
      <c r="E93" s="10">
        <v>523.4</v>
      </c>
      <c r="F93" s="6" t="s">
        <v>0</v>
      </c>
      <c r="G93" s="10">
        <f t="shared" si="10"/>
        <v>1401.93</v>
      </c>
      <c r="H93" s="6" t="s">
        <v>0</v>
      </c>
      <c r="I93" s="11">
        <f t="shared" si="9"/>
        <v>1580341</v>
      </c>
      <c r="J93" s="1" t="s">
        <v>3</v>
      </c>
      <c r="Q93" s="39"/>
      <c r="S93" s="39"/>
    </row>
    <row r="94" spans="1:19" ht="30" customHeight="1" x14ac:dyDescent="0.2">
      <c r="A94" s="4" t="s">
        <v>250</v>
      </c>
      <c r="B94" s="50" t="s">
        <v>343</v>
      </c>
      <c r="C94" s="6" t="s">
        <v>33</v>
      </c>
      <c r="D94" s="6">
        <v>0.54</v>
      </c>
      <c r="E94" s="10">
        <v>1149.7</v>
      </c>
      <c r="F94" s="6" t="s">
        <v>0</v>
      </c>
      <c r="G94" s="10">
        <f t="shared" si="10"/>
        <v>620.84</v>
      </c>
      <c r="H94" s="6" t="s">
        <v>0</v>
      </c>
      <c r="I94" s="11">
        <f t="shared" si="9"/>
        <v>699848.7</v>
      </c>
      <c r="J94" s="1" t="s">
        <v>3</v>
      </c>
      <c r="Q94" s="39"/>
      <c r="S94" s="39"/>
    </row>
    <row r="95" spans="1:19" ht="48" customHeight="1" x14ac:dyDescent="0.2">
      <c r="A95" s="2" t="s">
        <v>249</v>
      </c>
      <c r="B95" s="50" t="s">
        <v>344</v>
      </c>
      <c r="C95" s="6" t="s">
        <v>36</v>
      </c>
      <c r="D95" s="12">
        <v>1.143086</v>
      </c>
      <c r="E95" s="10">
        <v>2575.3000000000002</v>
      </c>
      <c r="F95" s="6" t="s">
        <v>0</v>
      </c>
      <c r="G95" s="10">
        <f t="shared" si="10"/>
        <v>2943.79</v>
      </c>
      <c r="H95" s="6" t="s">
        <v>0</v>
      </c>
      <c r="I95" s="11">
        <f t="shared" si="9"/>
        <v>3318419.7</v>
      </c>
      <c r="J95" s="1" t="s">
        <v>3</v>
      </c>
      <c r="Q95" s="39"/>
      <c r="S95" s="39"/>
    </row>
    <row r="96" spans="1:19" ht="48" customHeight="1" x14ac:dyDescent="0.2">
      <c r="A96" s="5" t="s">
        <v>262</v>
      </c>
      <c r="B96" s="50" t="s">
        <v>345</v>
      </c>
      <c r="C96" s="6" t="s">
        <v>77</v>
      </c>
      <c r="D96" s="31">
        <f>D97+D98+D99+D100+D101+D102+D103+D104+D105</f>
        <v>0.24401600000000001</v>
      </c>
      <c r="E96" s="32">
        <v>2766.74</v>
      </c>
      <c r="F96" s="6" t="s">
        <v>0</v>
      </c>
      <c r="G96" s="16">
        <f>G97+G98+G99+G100+G101+G102+G103+G104+G105</f>
        <v>675.13</v>
      </c>
      <c r="H96" s="6" t="s">
        <v>0</v>
      </c>
      <c r="I96" s="16">
        <f>I97+I98+I99+I100+I101+I102+I103+I104+I105</f>
        <v>761047.7</v>
      </c>
      <c r="J96" s="1" t="s">
        <v>3</v>
      </c>
      <c r="K96" s="40"/>
      <c r="L96" s="40"/>
      <c r="M96" s="41"/>
      <c r="N96" s="41"/>
      <c r="Q96" s="39"/>
      <c r="S96" s="39"/>
    </row>
    <row r="97" spans="1:19" ht="30" customHeight="1" x14ac:dyDescent="0.2">
      <c r="A97" s="3" t="s">
        <v>263</v>
      </c>
      <c r="B97" s="50" t="s">
        <v>346</v>
      </c>
      <c r="C97" s="6" t="s">
        <v>77</v>
      </c>
      <c r="D97" s="12">
        <v>6.0443999999999998E-2</v>
      </c>
      <c r="E97" s="10">
        <v>3101.04</v>
      </c>
      <c r="F97" s="6" t="s">
        <v>0</v>
      </c>
      <c r="G97" s="10">
        <f t="shared" si="10"/>
        <v>187.44</v>
      </c>
      <c r="H97" s="6" t="s">
        <v>0</v>
      </c>
      <c r="I97" s="11">
        <f t="shared" si="9"/>
        <v>211293.8</v>
      </c>
      <c r="J97" s="1" t="s">
        <v>3</v>
      </c>
      <c r="K97" s="40"/>
      <c r="L97" s="40"/>
      <c r="M97" s="41"/>
      <c r="N97" s="41"/>
      <c r="Q97" s="39"/>
      <c r="S97" s="39"/>
    </row>
    <row r="98" spans="1:19" ht="30" customHeight="1" x14ac:dyDescent="0.2">
      <c r="A98" s="3" t="s">
        <v>264</v>
      </c>
      <c r="B98" s="50" t="s">
        <v>347</v>
      </c>
      <c r="C98" s="6" t="s">
        <v>77</v>
      </c>
      <c r="D98" s="6">
        <v>2.8843000000000001E-2</v>
      </c>
      <c r="E98" s="10">
        <v>4421.34</v>
      </c>
      <c r="F98" s="6" t="s">
        <v>0</v>
      </c>
      <c r="G98" s="10">
        <f t="shared" si="10"/>
        <v>127.52</v>
      </c>
      <c r="H98" s="6" t="s">
        <v>0</v>
      </c>
      <c r="I98" s="11">
        <f t="shared" si="9"/>
        <v>143748.29999999999</v>
      </c>
      <c r="J98" s="1" t="s">
        <v>3</v>
      </c>
      <c r="K98" s="40"/>
      <c r="L98" s="40"/>
      <c r="M98" s="41"/>
      <c r="N98" s="41"/>
      <c r="Q98" s="39"/>
      <c r="S98" s="39"/>
    </row>
    <row r="99" spans="1:19" ht="32.25" customHeight="1" x14ac:dyDescent="0.2">
      <c r="A99" s="5" t="s">
        <v>265</v>
      </c>
      <c r="B99" s="50" t="s">
        <v>348</v>
      </c>
      <c r="C99" s="6" t="s">
        <v>77</v>
      </c>
      <c r="D99" s="12">
        <v>8.0342999999999998E-2</v>
      </c>
      <c r="E99" s="10">
        <v>808.4</v>
      </c>
      <c r="F99" s="6" t="s">
        <v>0</v>
      </c>
      <c r="G99" s="10">
        <f t="shared" si="10"/>
        <v>64.95</v>
      </c>
      <c r="H99" s="6" t="s">
        <v>0</v>
      </c>
      <c r="I99" s="11">
        <f t="shared" si="9"/>
        <v>73215.600000000006</v>
      </c>
      <c r="J99" s="1" t="s">
        <v>3</v>
      </c>
      <c r="K99" s="40"/>
      <c r="L99" s="40"/>
      <c r="M99" s="41"/>
      <c r="N99" s="41"/>
      <c r="Q99" s="39"/>
      <c r="S99" s="39"/>
    </row>
    <row r="100" spans="1:19" ht="30" customHeight="1" x14ac:dyDescent="0.2">
      <c r="A100" s="3" t="s">
        <v>266</v>
      </c>
      <c r="B100" s="50" t="s">
        <v>349</v>
      </c>
      <c r="C100" s="6" t="s">
        <v>77</v>
      </c>
      <c r="D100" s="6">
        <v>4.3251999999999999E-2</v>
      </c>
      <c r="E100" s="10">
        <v>1496.88</v>
      </c>
      <c r="F100" s="6" t="s">
        <v>0</v>
      </c>
      <c r="G100" s="10">
        <f t="shared" si="10"/>
        <v>64.739999999999995</v>
      </c>
      <c r="H100" s="6" t="s">
        <v>0</v>
      </c>
      <c r="I100" s="11">
        <f t="shared" si="9"/>
        <v>72978.899999999994</v>
      </c>
      <c r="J100" s="1" t="s">
        <v>3</v>
      </c>
      <c r="K100" s="40"/>
      <c r="L100" s="40"/>
      <c r="M100" s="41"/>
      <c r="N100" s="41"/>
      <c r="Q100" s="39"/>
      <c r="S100" s="39"/>
    </row>
    <row r="101" spans="1:19" ht="33.75" customHeight="1" x14ac:dyDescent="0.2">
      <c r="A101" s="5" t="s">
        <v>267</v>
      </c>
      <c r="B101" s="50" t="s">
        <v>350</v>
      </c>
      <c r="C101" s="6" t="s">
        <v>77</v>
      </c>
      <c r="D101" s="12">
        <v>1.583E-3</v>
      </c>
      <c r="E101" s="10">
        <v>12436.57</v>
      </c>
      <c r="F101" s="6" t="s">
        <v>0</v>
      </c>
      <c r="G101" s="10">
        <f t="shared" si="10"/>
        <v>19.690000000000001</v>
      </c>
      <c r="H101" s="6" t="s">
        <v>0</v>
      </c>
      <c r="I101" s="11">
        <f t="shared" si="9"/>
        <v>22195.8</v>
      </c>
      <c r="J101" s="1" t="s">
        <v>3</v>
      </c>
      <c r="K101" s="40"/>
      <c r="L101" s="40"/>
      <c r="M101" s="41"/>
      <c r="N101" s="41"/>
      <c r="Q101" s="39"/>
      <c r="S101" s="39"/>
    </row>
    <row r="102" spans="1:19" ht="48.75" customHeight="1" x14ac:dyDescent="0.2">
      <c r="A102" s="5" t="s">
        <v>268</v>
      </c>
      <c r="B102" s="50" t="s">
        <v>351</v>
      </c>
      <c r="C102" s="6" t="s">
        <v>77</v>
      </c>
      <c r="D102" s="6">
        <v>1.7746999999999999E-2</v>
      </c>
      <c r="E102" s="10">
        <v>5290.52</v>
      </c>
      <c r="F102" s="6" t="s">
        <v>0</v>
      </c>
      <c r="G102" s="10">
        <f t="shared" si="10"/>
        <v>93.89</v>
      </c>
      <c r="H102" s="6" t="s">
        <v>0</v>
      </c>
      <c r="I102" s="11">
        <f t="shared" si="9"/>
        <v>105838.5</v>
      </c>
      <c r="J102" s="1" t="s">
        <v>3</v>
      </c>
      <c r="K102" s="40"/>
      <c r="L102" s="40"/>
      <c r="M102" s="41"/>
      <c r="N102" s="41"/>
      <c r="Q102" s="39"/>
      <c r="S102" s="39"/>
    </row>
    <row r="103" spans="1:19" ht="21.75" customHeight="1" x14ac:dyDescent="0.2">
      <c r="A103" s="5" t="s">
        <v>269</v>
      </c>
      <c r="B103" s="50" t="s">
        <v>352</v>
      </c>
      <c r="C103" s="6" t="s">
        <v>77</v>
      </c>
      <c r="D103" s="12">
        <v>2.212E-3</v>
      </c>
      <c r="E103" s="10">
        <v>38866.699999999997</v>
      </c>
      <c r="F103" s="6" t="s">
        <v>0</v>
      </c>
      <c r="G103" s="10">
        <f t="shared" si="10"/>
        <v>85.97</v>
      </c>
      <c r="H103" s="6" t="s">
        <v>0</v>
      </c>
      <c r="I103" s="11">
        <f t="shared" si="9"/>
        <v>96910.6</v>
      </c>
      <c r="J103" s="1" t="s">
        <v>3</v>
      </c>
      <c r="K103" s="40"/>
      <c r="L103" s="40"/>
      <c r="M103" s="41"/>
      <c r="N103" s="41"/>
      <c r="Q103" s="39"/>
      <c r="S103" s="39"/>
    </row>
    <row r="104" spans="1:19" ht="21" customHeight="1" x14ac:dyDescent="0.2">
      <c r="A104" s="5" t="s">
        <v>270</v>
      </c>
      <c r="B104" s="50" t="s">
        <v>353</v>
      </c>
      <c r="C104" s="6" t="s">
        <v>77</v>
      </c>
      <c r="D104" s="12">
        <v>3.8899999999999998E-3</v>
      </c>
      <c r="E104" s="10">
        <v>5680.4</v>
      </c>
      <c r="F104" s="6" t="s">
        <v>0</v>
      </c>
      <c r="G104" s="10">
        <f t="shared" si="10"/>
        <v>22.1</v>
      </c>
      <c r="H104" s="6" t="s">
        <v>0</v>
      </c>
      <c r="I104" s="11">
        <f t="shared" si="9"/>
        <v>24912.5</v>
      </c>
      <c r="J104" s="1" t="s">
        <v>3</v>
      </c>
      <c r="K104" s="40"/>
      <c r="L104" s="40"/>
      <c r="M104" s="41"/>
      <c r="N104" s="41"/>
      <c r="Q104" s="39"/>
      <c r="S104" s="39"/>
    </row>
    <row r="105" spans="1:19" ht="26.25" customHeight="1" x14ac:dyDescent="0.2">
      <c r="A105" s="5" t="s">
        <v>271</v>
      </c>
      <c r="B105" s="50" t="s">
        <v>354</v>
      </c>
      <c r="C105" s="7" t="s">
        <v>279</v>
      </c>
      <c r="D105" s="12">
        <v>5.7019999999999996E-3</v>
      </c>
      <c r="E105" s="10">
        <v>1548.1</v>
      </c>
      <c r="F105" s="6" t="s">
        <v>0</v>
      </c>
      <c r="G105" s="10">
        <f t="shared" si="10"/>
        <v>8.83</v>
      </c>
      <c r="H105" s="6" t="s">
        <v>0</v>
      </c>
      <c r="I105" s="11">
        <f t="shared" si="9"/>
        <v>9953.7000000000007</v>
      </c>
      <c r="J105" s="1" t="s">
        <v>3</v>
      </c>
      <c r="Q105" s="39"/>
      <c r="S105" s="39"/>
    </row>
    <row r="106" spans="1:19" ht="30" customHeight="1" x14ac:dyDescent="0.2">
      <c r="A106" s="4" t="s">
        <v>259</v>
      </c>
      <c r="B106" s="50" t="s">
        <v>355</v>
      </c>
      <c r="C106" s="8" t="s">
        <v>75</v>
      </c>
      <c r="D106" s="6">
        <v>0.26173600000000002</v>
      </c>
      <c r="E106" s="10">
        <v>3110.6</v>
      </c>
      <c r="F106" s="6" t="s">
        <v>0</v>
      </c>
      <c r="G106" s="10">
        <f t="shared" si="10"/>
        <v>814.16</v>
      </c>
      <c r="H106" s="6" t="s">
        <v>0</v>
      </c>
      <c r="I106" s="11">
        <f t="shared" si="9"/>
        <v>917770.8</v>
      </c>
      <c r="J106" s="1" t="s">
        <v>3</v>
      </c>
      <c r="Q106" s="39"/>
      <c r="S106" s="39"/>
    </row>
    <row r="107" spans="1:19" ht="30" customHeight="1" x14ac:dyDescent="0.2">
      <c r="A107" s="3" t="s">
        <v>272</v>
      </c>
      <c r="B107" s="50" t="s">
        <v>356</v>
      </c>
      <c r="C107" s="8" t="s">
        <v>75</v>
      </c>
      <c r="D107" s="12">
        <v>4.505E-2</v>
      </c>
      <c r="E107" s="10">
        <v>4391.8</v>
      </c>
      <c r="F107" s="6" t="s">
        <v>0</v>
      </c>
      <c r="G107" s="10">
        <f t="shared" si="10"/>
        <v>197.85</v>
      </c>
      <c r="H107" s="6" t="s">
        <v>0</v>
      </c>
      <c r="I107" s="11">
        <f t="shared" si="9"/>
        <v>223028.6</v>
      </c>
      <c r="J107" s="1" t="s">
        <v>3</v>
      </c>
      <c r="Q107" s="39"/>
      <c r="S107" s="39"/>
    </row>
    <row r="108" spans="1:19" ht="30" customHeight="1" x14ac:dyDescent="0.2">
      <c r="A108" s="3" t="s">
        <v>273</v>
      </c>
      <c r="B108" s="50" t="s">
        <v>357</v>
      </c>
      <c r="C108" s="8" t="s">
        <v>75</v>
      </c>
      <c r="D108" s="12">
        <v>5.9799999999999999E-2</v>
      </c>
      <c r="E108" s="10">
        <v>1658.1</v>
      </c>
      <c r="F108" s="6" t="s">
        <v>0</v>
      </c>
      <c r="G108" s="10">
        <f t="shared" si="10"/>
        <v>99.15</v>
      </c>
      <c r="H108" s="6" t="s">
        <v>0</v>
      </c>
      <c r="I108" s="11">
        <f t="shared" si="9"/>
        <v>111767.9</v>
      </c>
      <c r="J108" s="1" t="s">
        <v>3</v>
      </c>
      <c r="Q108" s="39"/>
      <c r="S108" s="39"/>
    </row>
    <row r="109" spans="1:19" ht="30" customHeight="1" x14ac:dyDescent="0.2">
      <c r="A109" s="3" t="s">
        <v>274</v>
      </c>
      <c r="B109" s="50" t="s">
        <v>358</v>
      </c>
      <c r="C109" s="8" t="s">
        <v>75</v>
      </c>
      <c r="D109" s="12">
        <v>0.125224</v>
      </c>
      <c r="E109" s="10">
        <v>3687.1</v>
      </c>
      <c r="F109" s="6" t="s">
        <v>0</v>
      </c>
      <c r="G109" s="10">
        <f t="shared" si="10"/>
        <v>461.71</v>
      </c>
      <c r="H109" s="6" t="s">
        <v>0</v>
      </c>
      <c r="I109" s="11">
        <f t="shared" si="9"/>
        <v>520467.7</v>
      </c>
      <c r="J109" s="1" t="s">
        <v>3</v>
      </c>
      <c r="Q109" s="39"/>
      <c r="S109" s="39"/>
    </row>
    <row r="110" spans="1:19" ht="22.5" customHeight="1" x14ac:dyDescent="0.2">
      <c r="A110" s="4" t="s">
        <v>278</v>
      </c>
      <c r="B110" s="50" t="s">
        <v>334</v>
      </c>
      <c r="C110" s="8" t="s">
        <v>75</v>
      </c>
      <c r="D110" s="12">
        <v>2.2207000000000001E-2</v>
      </c>
      <c r="E110" s="10">
        <v>1355.2</v>
      </c>
      <c r="F110" s="6" t="s">
        <v>0</v>
      </c>
      <c r="G110" s="10">
        <f t="shared" si="10"/>
        <v>30.09</v>
      </c>
      <c r="H110" s="6" t="s">
        <v>0</v>
      </c>
      <c r="I110" s="11">
        <f t="shared" si="9"/>
        <v>33919.300000000003</v>
      </c>
      <c r="J110" s="1" t="s">
        <v>3</v>
      </c>
      <c r="Q110" s="39"/>
      <c r="S110" s="39"/>
    </row>
    <row r="111" spans="1:19" ht="57" customHeight="1" x14ac:dyDescent="0.2">
      <c r="A111" s="29" t="s">
        <v>242</v>
      </c>
      <c r="B111" s="50" t="s">
        <v>320</v>
      </c>
      <c r="C111" s="8" t="s">
        <v>39</v>
      </c>
      <c r="D111" s="6">
        <v>6.7347000000000004E-2</v>
      </c>
      <c r="E111" s="10">
        <v>38781.83</v>
      </c>
      <c r="F111" s="6" t="s">
        <v>0</v>
      </c>
      <c r="G111" s="10">
        <f>I111/1127.261</f>
        <v>2611.84</v>
      </c>
      <c r="H111" s="6" t="s">
        <v>0</v>
      </c>
      <c r="I111" s="11">
        <v>2944230.4</v>
      </c>
      <c r="J111" s="6" t="s">
        <v>3</v>
      </c>
      <c r="Q111" s="39"/>
      <c r="S111" s="39"/>
    </row>
    <row r="112" spans="1:19" ht="30" customHeight="1" x14ac:dyDescent="0.2">
      <c r="A112" s="2" t="s">
        <v>275</v>
      </c>
      <c r="B112" s="50" t="s">
        <v>321</v>
      </c>
      <c r="C112" s="8" t="s">
        <v>39</v>
      </c>
      <c r="D112" s="6">
        <v>9.6050000000000007E-3</v>
      </c>
      <c r="E112" s="10">
        <v>85316.6</v>
      </c>
      <c r="F112" s="6" t="s">
        <v>0</v>
      </c>
      <c r="G112" s="10">
        <f t="shared" si="10"/>
        <v>819.47</v>
      </c>
      <c r="H112" s="6" t="s">
        <v>0</v>
      </c>
      <c r="I112" s="11">
        <f t="shared" si="9"/>
        <v>923756.6</v>
      </c>
      <c r="J112" s="1" t="s">
        <v>3</v>
      </c>
      <c r="Q112" s="39"/>
      <c r="S112" s="39"/>
    </row>
    <row r="113" spans="1:21" ht="31.5" customHeight="1" x14ac:dyDescent="0.2">
      <c r="A113" s="23" t="s">
        <v>276</v>
      </c>
      <c r="B113" s="50" t="s">
        <v>322</v>
      </c>
      <c r="C113" s="8" t="s">
        <v>39</v>
      </c>
      <c r="D113" s="12">
        <v>9.1E-4</v>
      </c>
      <c r="E113" s="10">
        <v>115970.7</v>
      </c>
      <c r="F113" s="6" t="s">
        <v>0</v>
      </c>
      <c r="G113" s="10">
        <f t="shared" si="10"/>
        <v>105.53</v>
      </c>
      <c r="H113" s="6" t="s">
        <v>0</v>
      </c>
      <c r="I113" s="11">
        <f t="shared" si="9"/>
        <v>118959.9</v>
      </c>
      <c r="J113" s="22" t="s">
        <v>3</v>
      </c>
      <c r="Q113" s="39"/>
      <c r="S113" s="39"/>
    </row>
    <row r="114" spans="1:21" ht="31.5" customHeight="1" x14ac:dyDescent="0.2">
      <c r="A114" s="9" t="s">
        <v>277</v>
      </c>
      <c r="B114" s="50" t="s">
        <v>323</v>
      </c>
      <c r="C114" s="8" t="s">
        <v>39</v>
      </c>
      <c r="D114" s="12">
        <v>6.9499999999999998E-4</v>
      </c>
      <c r="E114" s="10">
        <v>124286.2</v>
      </c>
      <c r="F114" s="6" t="s">
        <v>0</v>
      </c>
      <c r="G114" s="10">
        <f t="shared" si="10"/>
        <v>86.38</v>
      </c>
      <c r="H114" s="6" t="s">
        <v>0</v>
      </c>
      <c r="I114" s="11">
        <f t="shared" si="9"/>
        <v>97372.800000000003</v>
      </c>
      <c r="J114" s="22" t="s">
        <v>3</v>
      </c>
      <c r="Q114" s="39"/>
      <c r="S114" s="39"/>
    </row>
    <row r="115" spans="1:21" ht="63.75" customHeight="1" x14ac:dyDescent="0.2">
      <c r="A115" s="30" t="s">
        <v>243</v>
      </c>
      <c r="B115" s="50" t="s">
        <v>318</v>
      </c>
      <c r="C115" s="8" t="s">
        <v>39</v>
      </c>
      <c r="D115" s="6">
        <v>0.17302100000000001</v>
      </c>
      <c r="E115" s="10">
        <v>59124.3</v>
      </c>
      <c r="F115" s="6" t="s">
        <v>3</v>
      </c>
      <c r="G115" s="10">
        <f t="shared" si="10"/>
        <v>10229.75</v>
      </c>
      <c r="H115" s="6" t="s">
        <v>3</v>
      </c>
      <c r="I115" s="11">
        <f t="shared" si="9"/>
        <v>11531598.199999999</v>
      </c>
      <c r="J115" s="6" t="s">
        <v>3</v>
      </c>
      <c r="Q115" s="39"/>
      <c r="S115" s="39"/>
    </row>
    <row r="116" spans="1:21" ht="30" customHeight="1" x14ac:dyDescent="0.2">
      <c r="A116" s="23" t="s">
        <v>251</v>
      </c>
      <c r="B116" s="50" t="s">
        <v>324</v>
      </c>
      <c r="C116" s="8" t="s">
        <v>79</v>
      </c>
      <c r="D116" s="12">
        <v>1.0265E-2</v>
      </c>
      <c r="E116" s="10">
        <v>111638.6</v>
      </c>
      <c r="F116" s="6" t="s">
        <v>0</v>
      </c>
      <c r="G116" s="10">
        <f t="shared" si="10"/>
        <v>1145.97</v>
      </c>
      <c r="H116" s="6" t="s">
        <v>0</v>
      </c>
      <c r="I116" s="11">
        <f t="shared" si="9"/>
        <v>1291807.3</v>
      </c>
      <c r="J116" s="22" t="s">
        <v>3</v>
      </c>
      <c r="Q116" s="39"/>
      <c r="S116" s="39"/>
    </row>
    <row r="117" spans="1:21" s="51" customFormat="1" ht="38.25" customHeight="1" x14ac:dyDescent="0.2">
      <c r="A117" s="23" t="s">
        <v>280</v>
      </c>
      <c r="B117" s="22"/>
      <c r="C117" s="8" t="s">
        <v>79</v>
      </c>
      <c r="D117" s="12">
        <v>2.3270000000000001E-3</v>
      </c>
      <c r="E117" s="10">
        <v>207340.7</v>
      </c>
      <c r="F117" s="6" t="s">
        <v>0</v>
      </c>
      <c r="G117" s="10">
        <f t="shared" si="10"/>
        <v>482.48</v>
      </c>
      <c r="H117" s="6" t="s">
        <v>0</v>
      </c>
      <c r="I117" s="11">
        <f t="shared" ref="I117" si="11">G117*$L$80/1000</f>
        <v>0</v>
      </c>
      <c r="J117" s="22" t="s">
        <v>3</v>
      </c>
      <c r="K117" s="17"/>
      <c r="L117" s="17"/>
      <c r="M117" s="17"/>
      <c r="N117" s="17"/>
      <c r="Q117" s="52"/>
      <c r="S117" s="52"/>
    </row>
    <row r="118" spans="1:21" ht="30" customHeight="1" x14ac:dyDescent="0.2">
      <c r="A118" s="23" t="s">
        <v>281</v>
      </c>
      <c r="B118" s="50" t="s">
        <v>326</v>
      </c>
      <c r="C118" s="8" t="s">
        <v>79</v>
      </c>
      <c r="D118" s="12">
        <v>5.3200000000000003E-4</v>
      </c>
      <c r="E118" s="10">
        <v>285751</v>
      </c>
      <c r="F118" s="6" t="s">
        <v>0</v>
      </c>
      <c r="G118" s="10">
        <f t="shared" si="10"/>
        <v>152.02000000000001</v>
      </c>
      <c r="H118" s="6" t="s">
        <v>0</v>
      </c>
      <c r="I118" s="11">
        <f t="shared" si="9"/>
        <v>171366.2</v>
      </c>
      <c r="J118" s="22" t="s">
        <v>3</v>
      </c>
      <c r="Q118" s="39"/>
      <c r="S118" s="39"/>
    </row>
    <row r="119" spans="1:21" ht="30" customHeight="1" x14ac:dyDescent="0.2">
      <c r="A119" s="23" t="s">
        <v>244</v>
      </c>
      <c r="B119" s="50" t="s">
        <v>319</v>
      </c>
      <c r="C119" s="8" t="s">
        <v>79</v>
      </c>
      <c r="D119" s="12">
        <v>8.8999999999999995E-5</v>
      </c>
      <c r="E119" s="10">
        <v>343816.4</v>
      </c>
      <c r="F119" s="6" t="s">
        <v>3</v>
      </c>
      <c r="G119" s="10">
        <f t="shared" si="10"/>
        <v>30.6</v>
      </c>
      <c r="H119" s="6" t="s">
        <v>3</v>
      </c>
      <c r="I119" s="11">
        <f t="shared" si="9"/>
        <v>34494.199999999997</v>
      </c>
      <c r="J119" s="22" t="s">
        <v>3</v>
      </c>
      <c r="Q119" s="39"/>
      <c r="S119" s="39"/>
    </row>
    <row r="120" spans="1:21" s="53" customFormat="1" ht="30" customHeight="1" x14ac:dyDescent="0.2">
      <c r="A120" s="23" t="s">
        <v>282</v>
      </c>
      <c r="B120" s="22"/>
      <c r="C120" s="8" t="s">
        <v>79</v>
      </c>
      <c r="D120" s="12">
        <v>4.7199999999999998E-4</v>
      </c>
      <c r="E120" s="10">
        <v>211986</v>
      </c>
      <c r="F120" s="6" t="s">
        <v>0</v>
      </c>
      <c r="G120" s="10">
        <f t="shared" si="10"/>
        <v>100.06</v>
      </c>
      <c r="H120" s="6" t="s">
        <v>0</v>
      </c>
      <c r="I120" s="11">
        <f t="shared" ref="I120" si="12">G120*$L$80/1000</f>
        <v>0</v>
      </c>
      <c r="J120" s="22" t="s">
        <v>3</v>
      </c>
      <c r="K120" s="17"/>
      <c r="L120" s="17"/>
      <c r="M120" s="17"/>
      <c r="N120" s="17"/>
      <c r="O120" s="51"/>
      <c r="P120" s="51"/>
      <c r="Q120" s="52"/>
      <c r="R120" s="51"/>
      <c r="S120" s="52"/>
      <c r="T120" s="51"/>
      <c r="U120" s="51"/>
    </row>
    <row r="121" spans="1:21" ht="30" customHeight="1" x14ac:dyDescent="0.2">
      <c r="A121" s="28" t="s">
        <v>80</v>
      </c>
      <c r="B121" s="22">
        <v>45</v>
      </c>
      <c r="C121" s="6" t="s">
        <v>3</v>
      </c>
      <c r="D121" s="6" t="s">
        <v>3</v>
      </c>
      <c r="E121" s="10" t="s">
        <v>3</v>
      </c>
      <c r="F121" s="6" t="s">
        <v>3</v>
      </c>
      <c r="G121" s="10" t="s">
        <v>3</v>
      </c>
      <c r="H121" s="6" t="s">
        <v>3</v>
      </c>
      <c r="I121" s="10" t="s">
        <v>3</v>
      </c>
      <c r="J121" s="6" t="s">
        <v>3</v>
      </c>
      <c r="Q121" s="39"/>
      <c r="S121" s="39"/>
    </row>
    <row r="122" spans="1:21" ht="30" customHeight="1" x14ac:dyDescent="0.2">
      <c r="A122" s="4" t="s">
        <v>255</v>
      </c>
      <c r="B122" s="22">
        <v>46</v>
      </c>
      <c r="C122" s="8" t="s">
        <v>81</v>
      </c>
      <c r="D122" s="6">
        <v>3.9870000000000001E-3</v>
      </c>
      <c r="E122" s="10">
        <v>29722.799999999999</v>
      </c>
      <c r="F122" s="6" t="s">
        <v>0</v>
      </c>
      <c r="G122" s="10">
        <f t="shared" si="10"/>
        <v>118.5</v>
      </c>
      <c r="H122" s="6" t="s">
        <v>0</v>
      </c>
      <c r="I122" s="11">
        <f t="shared" si="9"/>
        <v>133580.4</v>
      </c>
      <c r="J122" s="22" t="s">
        <v>3</v>
      </c>
      <c r="Q122" s="39"/>
      <c r="S122" s="39"/>
    </row>
    <row r="123" spans="1:21" ht="40.5" customHeight="1" x14ac:dyDescent="0.2">
      <c r="A123" s="23" t="s">
        <v>256</v>
      </c>
      <c r="B123" s="22">
        <v>47</v>
      </c>
      <c r="C123" s="6" t="s">
        <v>39</v>
      </c>
      <c r="D123" s="6">
        <v>1.9910000000000001E-3</v>
      </c>
      <c r="E123" s="10">
        <v>31412.9</v>
      </c>
      <c r="F123" s="6" t="s">
        <v>0</v>
      </c>
      <c r="G123" s="10">
        <f t="shared" si="10"/>
        <v>62.54</v>
      </c>
      <c r="H123" s="6" t="s">
        <v>0</v>
      </c>
      <c r="I123" s="11">
        <f t="shared" si="9"/>
        <v>70498.899999999994</v>
      </c>
      <c r="J123" s="22" t="s">
        <v>3</v>
      </c>
      <c r="Q123" s="39"/>
      <c r="S123" s="39"/>
    </row>
    <row r="124" spans="1:21" ht="40.5" customHeight="1" x14ac:dyDescent="0.2">
      <c r="A124" s="23" t="s">
        <v>257</v>
      </c>
      <c r="B124" s="22">
        <v>48</v>
      </c>
      <c r="C124" s="8" t="s">
        <v>79</v>
      </c>
      <c r="D124" s="6">
        <v>6.0540000000000004E-3</v>
      </c>
      <c r="E124" s="10">
        <v>62784.6</v>
      </c>
      <c r="F124" s="6" t="s">
        <v>0</v>
      </c>
      <c r="G124" s="10">
        <f t="shared" si="10"/>
        <v>380.1</v>
      </c>
      <c r="H124" s="6" t="s">
        <v>0</v>
      </c>
      <c r="I124" s="11">
        <f t="shared" si="9"/>
        <v>428471.9</v>
      </c>
      <c r="J124" s="22" t="s">
        <v>3</v>
      </c>
      <c r="Q124" s="39"/>
      <c r="S124" s="39"/>
    </row>
    <row r="125" spans="1:21" ht="30" customHeight="1" x14ac:dyDescent="0.2">
      <c r="A125" s="28" t="s">
        <v>214</v>
      </c>
      <c r="B125" s="1">
        <v>49</v>
      </c>
      <c r="C125" s="6" t="s">
        <v>83</v>
      </c>
      <c r="D125" s="6" t="s">
        <v>3</v>
      </c>
      <c r="E125" s="6" t="s">
        <v>3</v>
      </c>
      <c r="F125" s="6" t="s">
        <v>3</v>
      </c>
      <c r="G125" s="10">
        <f>I125/1127261*1000</f>
        <v>193.63</v>
      </c>
      <c r="H125" s="6" t="s">
        <v>0</v>
      </c>
      <c r="I125" s="11">
        <v>218267.3</v>
      </c>
      <c r="J125" s="1" t="s">
        <v>3</v>
      </c>
      <c r="Q125" s="39"/>
      <c r="S125" s="39"/>
    </row>
    <row r="126" spans="1:21" ht="35.25" customHeight="1" x14ac:dyDescent="0.2">
      <c r="A126" s="2" t="s">
        <v>110</v>
      </c>
      <c r="B126" s="1" t="s">
        <v>111</v>
      </c>
      <c r="C126" s="1" t="s">
        <v>83</v>
      </c>
      <c r="D126" s="1" t="s">
        <v>3</v>
      </c>
      <c r="E126" s="1" t="s">
        <v>3</v>
      </c>
      <c r="F126" s="1" t="s">
        <v>3</v>
      </c>
      <c r="G126" s="13">
        <f>I126/$M$203*1000</f>
        <v>0</v>
      </c>
      <c r="H126" s="1" t="s">
        <v>3</v>
      </c>
      <c r="I126" s="10"/>
      <c r="J126" s="1"/>
    </row>
    <row r="127" spans="1:21" ht="30" customHeight="1" x14ac:dyDescent="0.2">
      <c r="A127" s="2" t="s">
        <v>84</v>
      </c>
      <c r="B127" s="1" t="s">
        <v>112</v>
      </c>
      <c r="C127" s="1" t="s">
        <v>27</v>
      </c>
      <c r="D127" s="1"/>
      <c r="E127" s="1"/>
      <c r="F127" s="1" t="s">
        <v>3</v>
      </c>
      <c r="G127" s="13">
        <f>I127/$M$203*1000</f>
        <v>0</v>
      </c>
      <c r="H127" s="1" t="s">
        <v>3</v>
      </c>
      <c r="I127" s="10"/>
      <c r="J127" s="1" t="s">
        <v>3</v>
      </c>
    </row>
    <row r="128" spans="1:21" ht="33.75" customHeight="1" x14ac:dyDescent="0.2">
      <c r="A128" s="2" t="s">
        <v>73</v>
      </c>
      <c r="B128" s="1" t="s">
        <v>113</v>
      </c>
      <c r="C128" s="1" t="s">
        <v>83</v>
      </c>
      <c r="D128" s="1" t="s">
        <v>3</v>
      </c>
      <c r="E128" s="1" t="s">
        <v>3</v>
      </c>
      <c r="F128" s="1" t="s">
        <v>3</v>
      </c>
      <c r="G128" s="13" t="s">
        <v>3</v>
      </c>
      <c r="H128" s="1" t="s">
        <v>3</v>
      </c>
      <c r="I128" s="10" t="s">
        <v>3</v>
      </c>
      <c r="J128" s="1" t="s">
        <v>3</v>
      </c>
    </row>
    <row r="129" spans="1:10" ht="30" customHeight="1" x14ac:dyDescent="0.2">
      <c r="A129" s="4" t="s">
        <v>74</v>
      </c>
      <c r="B129" s="1" t="s">
        <v>114</v>
      </c>
      <c r="C129" s="1" t="s">
        <v>3</v>
      </c>
      <c r="D129" s="1" t="s">
        <v>3</v>
      </c>
      <c r="E129" s="1" t="s">
        <v>3</v>
      </c>
      <c r="F129" s="1" t="s">
        <v>3</v>
      </c>
      <c r="G129" s="13" t="s">
        <v>3</v>
      </c>
      <c r="H129" s="1" t="s">
        <v>3</v>
      </c>
      <c r="I129" s="10" t="s">
        <v>3</v>
      </c>
      <c r="J129" s="1" t="s">
        <v>3</v>
      </c>
    </row>
    <row r="130" spans="1:10" ht="33.75" customHeight="1" x14ac:dyDescent="0.2">
      <c r="A130" s="2" t="s">
        <v>115</v>
      </c>
      <c r="B130" s="1" t="s">
        <v>116</v>
      </c>
      <c r="C130" s="14" t="s">
        <v>219</v>
      </c>
      <c r="D130" s="1"/>
      <c r="E130" s="1"/>
      <c r="F130" s="1" t="s">
        <v>3</v>
      </c>
      <c r="G130" s="13">
        <f t="shared" ref="G130:G150" si="13">I130/$M$203*1000</f>
        <v>0</v>
      </c>
      <c r="H130" s="1" t="s">
        <v>3</v>
      </c>
      <c r="I130" s="10"/>
      <c r="J130" s="1" t="s">
        <v>3</v>
      </c>
    </row>
    <row r="131" spans="1:10" ht="33.75" customHeight="1" x14ac:dyDescent="0.2">
      <c r="A131" s="2" t="s">
        <v>85</v>
      </c>
      <c r="B131" s="1" t="s">
        <v>117</v>
      </c>
      <c r="C131" s="14" t="s">
        <v>75</v>
      </c>
      <c r="D131" s="1"/>
      <c r="E131" s="1"/>
      <c r="F131" s="1" t="s">
        <v>3</v>
      </c>
      <c r="G131" s="13">
        <f t="shared" si="13"/>
        <v>0</v>
      </c>
      <c r="H131" s="1" t="s">
        <v>3</v>
      </c>
      <c r="I131" s="10"/>
      <c r="J131" s="1" t="s">
        <v>3</v>
      </c>
    </row>
    <row r="132" spans="1:10" ht="30" customHeight="1" x14ac:dyDescent="0.2">
      <c r="A132" s="2" t="s">
        <v>86</v>
      </c>
      <c r="B132" s="1" t="s">
        <v>118</v>
      </c>
      <c r="C132" s="14" t="s">
        <v>75</v>
      </c>
      <c r="D132" s="1"/>
      <c r="E132" s="1"/>
      <c r="F132" s="1" t="s">
        <v>3</v>
      </c>
      <c r="G132" s="13">
        <f t="shared" si="13"/>
        <v>0</v>
      </c>
      <c r="H132" s="1" t="s">
        <v>3</v>
      </c>
      <c r="I132" s="10"/>
      <c r="J132" s="1" t="s">
        <v>3</v>
      </c>
    </row>
    <row r="133" spans="1:10" ht="30" customHeight="1" x14ac:dyDescent="0.2">
      <c r="A133" s="4" t="s">
        <v>87</v>
      </c>
      <c r="B133" s="1" t="s">
        <v>119</v>
      </c>
      <c r="C133" s="14" t="s">
        <v>75</v>
      </c>
      <c r="D133" s="1"/>
      <c r="E133" s="1"/>
      <c r="F133" s="1" t="s">
        <v>3</v>
      </c>
      <c r="G133" s="13">
        <f t="shared" si="13"/>
        <v>0</v>
      </c>
      <c r="H133" s="1" t="s">
        <v>3</v>
      </c>
      <c r="I133" s="10"/>
      <c r="J133" s="1" t="s">
        <v>3</v>
      </c>
    </row>
    <row r="134" spans="1:10" ht="30" customHeight="1" x14ac:dyDescent="0.2">
      <c r="A134" s="4" t="s">
        <v>88</v>
      </c>
      <c r="B134" s="1" t="s">
        <v>120</v>
      </c>
      <c r="C134" s="1" t="s">
        <v>76</v>
      </c>
      <c r="D134" s="1"/>
      <c r="E134" s="1"/>
      <c r="F134" s="1" t="s">
        <v>3</v>
      </c>
      <c r="G134" s="13">
        <f t="shared" si="13"/>
        <v>0</v>
      </c>
      <c r="H134" s="1" t="s">
        <v>3</v>
      </c>
      <c r="I134" s="10"/>
      <c r="J134" s="1" t="s">
        <v>3</v>
      </c>
    </row>
    <row r="135" spans="1:10" ht="30" customHeight="1" x14ac:dyDescent="0.2">
      <c r="A135" s="4" t="s">
        <v>89</v>
      </c>
      <c r="B135" s="1" t="s">
        <v>121</v>
      </c>
      <c r="C135" s="1" t="s">
        <v>33</v>
      </c>
      <c r="D135" s="1"/>
      <c r="E135" s="1"/>
      <c r="F135" s="1" t="s">
        <v>3</v>
      </c>
      <c r="G135" s="13">
        <f t="shared" si="13"/>
        <v>0</v>
      </c>
      <c r="H135" s="1" t="s">
        <v>3</v>
      </c>
      <c r="I135" s="10"/>
      <c r="J135" s="1" t="s">
        <v>3</v>
      </c>
    </row>
    <row r="136" spans="1:10" ht="47.25" customHeight="1" x14ac:dyDescent="0.2">
      <c r="A136" s="2" t="s">
        <v>90</v>
      </c>
      <c r="B136" s="1" t="s">
        <v>122</v>
      </c>
      <c r="C136" s="1" t="s">
        <v>36</v>
      </c>
      <c r="D136" s="1"/>
      <c r="E136" s="1"/>
      <c r="F136" s="1" t="s">
        <v>3</v>
      </c>
      <c r="G136" s="13">
        <f t="shared" si="13"/>
        <v>0</v>
      </c>
      <c r="H136" s="1" t="s">
        <v>3</v>
      </c>
      <c r="I136" s="10"/>
      <c r="J136" s="1" t="s">
        <v>3</v>
      </c>
    </row>
    <row r="137" spans="1:10" ht="30" customHeight="1" x14ac:dyDescent="0.2">
      <c r="A137" s="4" t="s">
        <v>91</v>
      </c>
      <c r="B137" s="1" t="s">
        <v>123</v>
      </c>
      <c r="C137" s="1" t="s">
        <v>77</v>
      </c>
      <c r="D137" s="1"/>
      <c r="E137" s="1"/>
      <c r="F137" s="1" t="s">
        <v>3</v>
      </c>
      <c r="G137" s="13">
        <f t="shared" si="13"/>
        <v>0</v>
      </c>
      <c r="H137" s="1" t="s">
        <v>3</v>
      </c>
      <c r="I137" s="10"/>
      <c r="J137" s="1" t="s">
        <v>3</v>
      </c>
    </row>
    <row r="138" spans="1:10" ht="30" customHeight="1" x14ac:dyDescent="0.2">
      <c r="A138" s="4" t="s">
        <v>92</v>
      </c>
      <c r="B138" s="1" t="s">
        <v>124</v>
      </c>
      <c r="C138" s="1" t="s">
        <v>77</v>
      </c>
      <c r="D138" s="1"/>
      <c r="E138" s="1"/>
      <c r="F138" s="1" t="s">
        <v>3</v>
      </c>
      <c r="G138" s="13">
        <f t="shared" si="13"/>
        <v>0</v>
      </c>
      <c r="H138" s="1" t="s">
        <v>3</v>
      </c>
      <c r="I138" s="10"/>
      <c r="J138" s="1" t="s">
        <v>3</v>
      </c>
    </row>
    <row r="139" spans="1:10" ht="34.5" customHeight="1" x14ac:dyDescent="0.2">
      <c r="A139" s="2" t="s">
        <v>93</v>
      </c>
      <c r="B139" s="1" t="s">
        <v>125</v>
      </c>
      <c r="C139" s="1" t="s">
        <v>77</v>
      </c>
      <c r="D139" s="1"/>
      <c r="E139" s="1"/>
      <c r="F139" s="1" t="s">
        <v>3</v>
      </c>
      <c r="G139" s="13">
        <f t="shared" si="13"/>
        <v>0</v>
      </c>
      <c r="H139" s="1" t="s">
        <v>3</v>
      </c>
      <c r="I139" s="10"/>
      <c r="J139" s="1" t="s">
        <v>3</v>
      </c>
    </row>
    <row r="140" spans="1:10" ht="30" customHeight="1" x14ac:dyDescent="0.2">
      <c r="A140" s="4" t="s">
        <v>94</v>
      </c>
      <c r="B140" s="1" t="s">
        <v>126</v>
      </c>
      <c r="C140" s="1" t="s">
        <v>77</v>
      </c>
      <c r="D140" s="1"/>
      <c r="E140" s="1"/>
      <c r="F140" s="1" t="s">
        <v>3</v>
      </c>
      <c r="G140" s="13">
        <f t="shared" si="13"/>
        <v>0</v>
      </c>
      <c r="H140" s="1" t="s">
        <v>3</v>
      </c>
      <c r="I140" s="10"/>
      <c r="J140" s="1" t="s">
        <v>3</v>
      </c>
    </row>
    <row r="141" spans="1:10" ht="37.5" customHeight="1" x14ac:dyDescent="0.2">
      <c r="A141" s="2" t="s">
        <v>95</v>
      </c>
      <c r="B141" s="1" t="s">
        <v>127</v>
      </c>
      <c r="C141" s="1" t="s">
        <v>77</v>
      </c>
      <c r="D141" s="1"/>
      <c r="E141" s="1"/>
      <c r="F141" s="1" t="s">
        <v>3</v>
      </c>
      <c r="G141" s="13">
        <f t="shared" si="13"/>
        <v>0</v>
      </c>
      <c r="H141" s="1" t="s">
        <v>3</v>
      </c>
      <c r="I141" s="10"/>
      <c r="J141" s="1" t="s">
        <v>3</v>
      </c>
    </row>
    <row r="142" spans="1:10" ht="51.75" customHeight="1" x14ac:dyDescent="0.2">
      <c r="A142" s="2" t="s">
        <v>96</v>
      </c>
      <c r="B142" s="1" t="s">
        <v>128</v>
      </c>
      <c r="C142" s="1" t="s">
        <v>77</v>
      </c>
      <c r="D142" s="1"/>
      <c r="E142" s="1"/>
      <c r="F142" s="1" t="s">
        <v>3</v>
      </c>
      <c r="G142" s="13">
        <f t="shared" si="13"/>
        <v>0</v>
      </c>
      <c r="H142" s="1" t="s">
        <v>3</v>
      </c>
      <c r="I142" s="10"/>
      <c r="J142" s="1" t="s">
        <v>3</v>
      </c>
    </row>
    <row r="143" spans="1:10" ht="33.75" customHeight="1" x14ac:dyDescent="0.2">
      <c r="A143" s="2" t="s">
        <v>97</v>
      </c>
      <c r="B143" s="1" t="s">
        <v>129</v>
      </c>
      <c r="C143" s="1" t="s">
        <v>77</v>
      </c>
      <c r="D143" s="1"/>
      <c r="E143" s="1"/>
      <c r="F143" s="1" t="s">
        <v>3</v>
      </c>
      <c r="G143" s="13">
        <f t="shared" si="13"/>
        <v>0</v>
      </c>
      <c r="H143" s="1" t="s">
        <v>3</v>
      </c>
      <c r="I143" s="10"/>
      <c r="J143" s="1" t="s">
        <v>3</v>
      </c>
    </row>
    <row r="144" spans="1:10" ht="30" customHeight="1" x14ac:dyDescent="0.2">
      <c r="A144" s="4" t="s">
        <v>98</v>
      </c>
      <c r="B144" s="1" t="s">
        <v>130</v>
      </c>
      <c r="C144" s="14" t="s">
        <v>75</v>
      </c>
      <c r="D144" s="1"/>
      <c r="E144" s="1"/>
      <c r="F144" s="1" t="s">
        <v>3</v>
      </c>
      <c r="G144" s="13">
        <f t="shared" si="13"/>
        <v>0</v>
      </c>
      <c r="H144" s="1" t="s">
        <v>3</v>
      </c>
      <c r="I144" s="10"/>
      <c r="J144" s="1" t="s">
        <v>3</v>
      </c>
    </row>
    <row r="145" spans="1:10" ht="38.25" customHeight="1" x14ac:dyDescent="0.2">
      <c r="A145" s="2" t="s">
        <v>131</v>
      </c>
      <c r="B145" s="1" t="s">
        <v>132</v>
      </c>
      <c r="C145" s="14" t="s">
        <v>133</v>
      </c>
      <c r="D145" s="1"/>
      <c r="E145" s="1"/>
      <c r="F145" s="1" t="s">
        <v>3</v>
      </c>
      <c r="G145" s="13">
        <f t="shared" si="13"/>
        <v>0</v>
      </c>
      <c r="H145" s="1" t="s">
        <v>3</v>
      </c>
      <c r="I145" s="10"/>
      <c r="J145" s="1" t="s">
        <v>3</v>
      </c>
    </row>
    <row r="146" spans="1:10" ht="30" customHeight="1" x14ac:dyDescent="0.2">
      <c r="A146" s="2" t="s">
        <v>99</v>
      </c>
      <c r="B146" s="1" t="s">
        <v>134</v>
      </c>
      <c r="C146" s="14" t="s">
        <v>39</v>
      </c>
      <c r="D146" s="1"/>
      <c r="E146" s="1"/>
      <c r="F146" s="1" t="s">
        <v>3</v>
      </c>
      <c r="G146" s="13">
        <f t="shared" si="13"/>
        <v>0</v>
      </c>
      <c r="H146" s="1" t="s">
        <v>3</v>
      </c>
      <c r="I146" s="10"/>
      <c r="J146" s="1" t="s">
        <v>3</v>
      </c>
    </row>
    <row r="147" spans="1:10" ht="33.75" customHeight="1" x14ac:dyDescent="0.2">
      <c r="A147" s="2" t="s">
        <v>100</v>
      </c>
      <c r="B147" s="1" t="s">
        <v>135</v>
      </c>
      <c r="C147" s="1" t="s">
        <v>78</v>
      </c>
      <c r="D147" s="1"/>
      <c r="E147" s="1"/>
      <c r="F147" s="1" t="s">
        <v>3</v>
      </c>
      <c r="G147" s="13">
        <f t="shared" si="13"/>
        <v>0</v>
      </c>
      <c r="H147" s="1" t="s">
        <v>3</v>
      </c>
      <c r="I147" s="10"/>
      <c r="J147" s="1" t="s">
        <v>3</v>
      </c>
    </row>
    <row r="148" spans="1:10" ht="51" customHeight="1" x14ac:dyDescent="0.2">
      <c r="A148" s="2" t="s">
        <v>101</v>
      </c>
      <c r="B148" s="1" t="s">
        <v>136</v>
      </c>
      <c r="C148" s="14" t="s">
        <v>39</v>
      </c>
      <c r="D148" s="1"/>
      <c r="E148" s="1"/>
      <c r="F148" s="1" t="s">
        <v>3</v>
      </c>
      <c r="G148" s="13">
        <f t="shared" si="13"/>
        <v>0</v>
      </c>
      <c r="H148" s="1" t="s">
        <v>3</v>
      </c>
      <c r="I148" s="10"/>
      <c r="J148" s="1" t="s">
        <v>3</v>
      </c>
    </row>
    <row r="149" spans="1:10" ht="30" customHeight="1" x14ac:dyDescent="0.2">
      <c r="A149" s="2" t="s">
        <v>137</v>
      </c>
      <c r="B149" s="1" t="s">
        <v>138</v>
      </c>
      <c r="C149" s="14" t="s">
        <v>39</v>
      </c>
      <c r="D149" s="1"/>
      <c r="E149" s="1"/>
      <c r="F149" s="1" t="s">
        <v>3</v>
      </c>
      <c r="G149" s="13">
        <f t="shared" si="13"/>
        <v>0</v>
      </c>
      <c r="H149" s="1" t="s">
        <v>3</v>
      </c>
      <c r="I149" s="10"/>
      <c r="J149" s="1" t="s">
        <v>3</v>
      </c>
    </row>
    <row r="150" spans="1:10" ht="35.25" customHeight="1" x14ac:dyDescent="0.2">
      <c r="A150" s="2" t="s">
        <v>139</v>
      </c>
      <c r="B150" s="1" t="s">
        <v>140</v>
      </c>
      <c r="C150" s="1" t="s">
        <v>78</v>
      </c>
      <c r="D150" s="1"/>
      <c r="E150" s="1"/>
      <c r="F150" s="1" t="s">
        <v>3</v>
      </c>
      <c r="G150" s="13">
        <f t="shared" si="13"/>
        <v>0</v>
      </c>
      <c r="H150" s="1" t="s">
        <v>3</v>
      </c>
      <c r="I150" s="10"/>
      <c r="J150" s="1" t="s">
        <v>3</v>
      </c>
    </row>
    <row r="151" spans="1:10" ht="36.75" customHeight="1" x14ac:dyDescent="0.2">
      <c r="A151" s="2" t="s">
        <v>141</v>
      </c>
      <c r="B151" s="1" t="s">
        <v>142</v>
      </c>
      <c r="C151" s="1" t="s">
        <v>3</v>
      </c>
      <c r="D151" s="1" t="s">
        <v>3</v>
      </c>
      <c r="E151" s="1" t="s">
        <v>3</v>
      </c>
      <c r="F151" s="1" t="s">
        <v>3</v>
      </c>
      <c r="G151" s="13" t="s">
        <v>3</v>
      </c>
      <c r="H151" s="1" t="s">
        <v>3</v>
      </c>
      <c r="I151" s="10" t="s">
        <v>3</v>
      </c>
      <c r="J151" s="1" t="s">
        <v>3</v>
      </c>
    </row>
    <row r="152" spans="1:10" ht="31.5" customHeight="1" x14ac:dyDescent="0.2">
      <c r="A152" s="2" t="s">
        <v>143</v>
      </c>
      <c r="B152" s="1" t="s">
        <v>144</v>
      </c>
      <c r="C152" s="14" t="s">
        <v>39</v>
      </c>
      <c r="D152" s="1"/>
      <c r="E152" s="1"/>
      <c r="F152" s="1" t="s">
        <v>3</v>
      </c>
      <c r="G152" s="13">
        <f t="shared" ref="G152:G157" si="14">I152/$M$203*1000</f>
        <v>0</v>
      </c>
      <c r="H152" s="1" t="s">
        <v>3</v>
      </c>
      <c r="I152" s="10"/>
      <c r="J152" s="1" t="s">
        <v>3</v>
      </c>
    </row>
    <row r="153" spans="1:10" ht="30" customHeight="1" x14ac:dyDescent="0.2">
      <c r="A153" s="2" t="s">
        <v>103</v>
      </c>
      <c r="B153" s="1" t="s">
        <v>145</v>
      </c>
      <c r="C153" s="14" t="s">
        <v>39</v>
      </c>
      <c r="D153" s="1"/>
      <c r="E153" s="1"/>
      <c r="F153" s="1" t="s">
        <v>3</v>
      </c>
      <c r="G153" s="13">
        <f t="shared" si="14"/>
        <v>0</v>
      </c>
      <c r="H153" s="1" t="s">
        <v>3</v>
      </c>
      <c r="I153" s="10"/>
      <c r="J153" s="1" t="s">
        <v>3</v>
      </c>
    </row>
    <row r="154" spans="1:10" ht="33.75" customHeight="1" x14ac:dyDescent="0.2">
      <c r="A154" s="2" t="s">
        <v>104</v>
      </c>
      <c r="B154" s="1" t="s">
        <v>146</v>
      </c>
      <c r="C154" s="1" t="s">
        <v>78</v>
      </c>
      <c r="D154" s="1"/>
      <c r="E154" s="1"/>
      <c r="F154" s="1" t="s">
        <v>3</v>
      </c>
      <c r="G154" s="13">
        <f t="shared" si="14"/>
        <v>0</v>
      </c>
      <c r="H154" s="1" t="s">
        <v>3</v>
      </c>
      <c r="I154" s="10"/>
      <c r="J154" s="1" t="s">
        <v>3</v>
      </c>
    </row>
    <row r="155" spans="1:10" ht="34.5" customHeight="1" x14ac:dyDescent="0.2">
      <c r="A155" s="2" t="s">
        <v>147</v>
      </c>
      <c r="B155" s="1" t="s">
        <v>148</v>
      </c>
      <c r="C155" s="14" t="s">
        <v>79</v>
      </c>
      <c r="D155" s="1"/>
      <c r="E155" s="1"/>
      <c r="F155" s="1" t="s">
        <v>3</v>
      </c>
      <c r="G155" s="13">
        <f t="shared" si="14"/>
        <v>0</v>
      </c>
      <c r="H155" s="1" t="s">
        <v>3</v>
      </c>
      <c r="I155" s="10"/>
      <c r="J155" s="1" t="s">
        <v>3</v>
      </c>
    </row>
    <row r="156" spans="1:10" ht="30" customHeight="1" x14ac:dyDescent="0.2">
      <c r="A156" s="2" t="s">
        <v>105</v>
      </c>
      <c r="B156" s="1" t="s">
        <v>149</v>
      </c>
      <c r="C156" s="14" t="s">
        <v>79</v>
      </c>
      <c r="D156" s="1"/>
      <c r="E156" s="1"/>
      <c r="F156" s="1" t="s">
        <v>3</v>
      </c>
      <c r="G156" s="13">
        <f t="shared" si="14"/>
        <v>0</v>
      </c>
      <c r="H156" s="1" t="s">
        <v>3</v>
      </c>
      <c r="I156" s="10"/>
      <c r="J156" s="1" t="s">
        <v>3</v>
      </c>
    </row>
    <row r="157" spans="1:10" ht="30" customHeight="1" x14ac:dyDescent="0.2">
      <c r="A157" s="4" t="s">
        <v>106</v>
      </c>
      <c r="B157" s="1" t="s">
        <v>150</v>
      </c>
      <c r="C157" s="14" t="s">
        <v>79</v>
      </c>
      <c r="D157" s="1"/>
      <c r="E157" s="1"/>
      <c r="F157" s="1" t="s">
        <v>3</v>
      </c>
      <c r="G157" s="13">
        <f t="shared" si="14"/>
        <v>0</v>
      </c>
      <c r="H157" s="1" t="s">
        <v>3</v>
      </c>
      <c r="I157" s="10"/>
      <c r="J157" s="1" t="s">
        <v>3</v>
      </c>
    </row>
    <row r="158" spans="1:10" ht="30" customHeight="1" x14ac:dyDescent="0.2">
      <c r="A158" s="4" t="s">
        <v>80</v>
      </c>
      <c r="B158" s="1" t="s">
        <v>151</v>
      </c>
      <c r="C158" s="1" t="s">
        <v>3</v>
      </c>
      <c r="D158" s="1" t="s">
        <v>3</v>
      </c>
      <c r="E158" s="1" t="s">
        <v>3</v>
      </c>
      <c r="F158" s="1" t="s">
        <v>3</v>
      </c>
      <c r="G158" s="13" t="s">
        <v>3</v>
      </c>
      <c r="H158" s="1" t="s">
        <v>3</v>
      </c>
      <c r="I158" s="10" t="s">
        <v>3</v>
      </c>
      <c r="J158" s="1" t="s">
        <v>3</v>
      </c>
    </row>
    <row r="159" spans="1:10" ht="30" customHeight="1" x14ac:dyDescent="0.2">
      <c r="A159" s="4" t="s">
        <v>107</v>
      </c>
      <c r="B159" s="1" t="s">
        <v>152</v>
      </c>
      <c r="C159" s="14" t="s">
        <v>153</v>
      </c>
      <c r="D159" s="1"/>
      <c r="E159" s="1"/>
      <c r="F159" s="1" t="s">
        <v>3</v>
      </c>
      <c r="G159" s="13">
        <f t="shared" ref="G159:G171" si="15">I159/$M$203*1000</f>
        <v>0</v>
      </c>
      <c r="H159" s="1" t="s">
        <v>3</v>
      </c>
      <c r="I159" s="10"/>
      <c r="J159" s="1" t="s">
        <v>3</v>
      </c>
    </row>
    <row r="160" spans="1:10" ht="37.5" customHeight="1" x14ac:dyDescent="0.2">
      <c r="A160" s="2" t="s">
        <v>108</v>
      </c>
      <c r="B160" s="1" t="s">
        <v>154</v>
      </c>
      <c r="C160" s="1" t="s">
        <v>39</v>
      </c>
      <c r="D160" s="1"/>
      <c r="E160" s="1"/>
      <c r="F160" s="1" t="s">
        <v>3</v>
      </c>
      <c r="G160" s="13">
        <f t="shared" si="15"/>
        <v>0</v>
      </c>
      <c r="H160" s="1" t="s">
        <v>3</v>
      </c>
      <c r="I160" s="10"/>
      <c r="J160" s="1" t="s">
        <v>3</v>
      </c>
    </row>
    <row r="161" spans="1:10" ht="39" customHeight="1" x14ac:dyDescent="0.2">
      <c r="A161" s="2" t="s">
        <v>109</v>
      </c>
      <c r="B161" s="1" t="s">
        <v>155</v>
      </c>
      <c r="C161" s="14" t="s">
        <v>79</v>
      </c>
      <c r="D161" s="1"/>
      <c r="E161" s="1"/>
      <c r="F161" s="1" t="s">
        <v>3</v>
      </c>
      <c r="G161" s="13">
        <f t="shared" si="15"/>
        <v>0</v>
      </c>
      <c r="H161" s="1" t="s">
        <v>3</v>
      </c>
      <c r="I161" s="10"/>
      <c r="J161" s="1" t="s">
        <v>3</v>
      </c>
    </row>
    <row r="162" spans="1:10" ht="34.5" customHeight="1" x14ac:dyDescent="0.2">
      <c r="A162" s="2" t="s">
        <v>156</v>
      </c>
      <c r="B162" s="1" t="s">
        <v>157</v>
      </c>
      <c r="C162" s="1" t="s">
        <v>3</v>
      </c>
      <c r="D162" s="1"/>
      <c r="E162" s="1"/>
      <c r="F162" s="1" t="s">
        <v>3</v>
      </c>
      <c r="G162" s="13">
        <f t="shared" si="15"/>
        <v>0</v>
      </c>
      <c r="H162" s="1" t="s">
        <v>3</v>
      </c>
      <c r="I162" s="10"/>
      <c r="J162" s="1"/>
    </row>
    <row r="163" spans="1:10" ht="36" customHeight="1" x14ac:dyDescent="0.2">
      <c r="A163" s="2" t="s">
        <v>158</v>
      </c>
      <c r="B163" s="1" t="s">
        <v>159</v>
      </c>
      <c r="C163" s="1" t="s">
        <v>82</v>
      </c>
      <c r="D163" s="1"/>
      <c r="E163" s="1"/>
      <c r="F163" s="1" t="s">
        <v>3</v>
      </c>
      <c r="G163" s="13">
        <f t="shared" si="15"/>
        <v>0</v>
      </c>
      <c r="H163" s="1" t="s">
        <v>3</v>
      </c>
      <c r="I163" s="10"/>
      <c r="J163" s="1" t="s">
        <v>3</v>
      </c>
    </row>
    <row r="164" spans="1:10" ht="33.75" customHeight="1" x14ac:dyDescent="0.2">
      <c r="A164" s="2" t="s">
        <v>160</v>
      </c>
      <c r="B164" s="1" t="s">
        <v>161</v>
      </c>
      <c r="C164" s="1" t="s">
        <v>82</v>
      </c>
      <c r="D164" s="1"/>
      <c r="E164" s="1"/>
      <c r="F164" s="1" t="s">
        <v>3</v>
      </c>
      <c r="G164" s="13">
        <f t="shared" si="15"/>
        <v>0</v>
      </c>
      <c r="H164" s="1" t="s">
        <v>3</v>
      </c>
      <c r="I164" s="10"/>
      <c r="J164" s="1" t="s">
        <v>3</v>
      </c>
    </row>
    <row r="165" spans="1:10" ht="36.75" customHeight="1" x14ac:dyDescent="0.2">
      <c r="A165" s="2" t="s">
        <v>162</v>
      </c>
      <c r="B165" s="1" t="s">
        <v>163</v>
      </c>
      <c r="C165" s="1" t="s">
        <v>82</v>
      </c>
      <c r="D165" s="1"/>
      <c r="E165" s="1"/>
      <c r="F165" s="1" t="s">
        <v>3</v>
      </c>
      <c r="G165" s="13">
        <f t="shared" si="15"/>
        <v>0</v>
      </c>
      <c r="H165" s="1" t="s">
        <v>3</v>
      </c>
      <c r="I165" s="10"/>
      <c r="J165" s="1" t="s">
        <v>3</v>
      </c>
    </row>
    <row r="166" spans="1:10" ht="37.5" customHeight="1" x14ac:dyDescent="0.2">
      <c r="A166" s="2" t="s">
        <v>164</v>
      </c>
      <c r="B166" s="1" t="s">
        <v>165</v>
      </c>
      <c r="C166" s="1" t="s">
        <v>63</v>
      </c>
      <c r="D166" s="1"/>
      <c r="E166" s="1"/>
      <c r="F166" s="1" t="s">
        <v>3</v>
      </c>
      <c r="G166" s="13">
        <f t="shared" si="15"/>
        <v>0</v>
      </c>
      <c r="H166" s="1" t="s">
        <v>3</v>
      </c>
      <c r="I166" s="10"/>
      <c r="J166" s="1" t="s">
        <v>3</v>
      </c>
    </row>
    <row r="167" spans="1:10" ht="30" customHeight="1" x14ac:dyDescent="0.2">
      <c r="A167" s="4" t="s">
        <v>166</v>
      </c>
      <c r="B167" s="1" t="s">
        <v>167</v>
      </c>
      <c r="C167" s="1" t="s">
        <v>39</v>
      </c>
      <c r="D167" s="1"/>
      <c r="E167" s="1"/>
      <c r="F167" s="1" t="s">
        <v>3</v>
      </c>
      <c r="G167" s="13">
        <f t="shared" si="15"/>
        <v>0</v>
      </c>
      <c r="H167" s="1" t="s">
        <v>3</v>
      </c>
      <c r="I167" s="10"/>
      <c r="J167" s="1" t="s">
        <v>3</v>
      </c>
    </row>
    <row r="168" spans="1:10" ht="30" customHeight="1" x14ac:dyDescent="0.2">
      <c r="A168" s="4" t="s">
        <v>168</v>
      </c>
      <c r="B168" s="1" t="s">
        <v>169</v>
      </c>
      <c r="C168" s="1" t="s">
        <v>83</v>
      </c>
      <c r="D168" s="1" t="s">
        <v>3</v>
      </c>
      <c r="E168" s="1" t="s">
        <v>3</v>
      </c>
      <c r="F168" s="1" t="s">
        <v>3</v>
      </c>
      <c r="G168" s="13">
        <f t="shared" si="15"/>
        <v>0</v>
      </c>
      <c r="H168" s="1" t="s">
        <v>3</v>
      </c>
      <c r="I168" s="10"/>
      <c r="J168" s="1" t="s">
        <v>3</v>
      </c>
    </row>
    <row r="169" spans="1:10" ht="30" customHeight="1" x14ac:dyDescent="0.2">
      <c r="A169" s="4" t="s">
        <v>170</v>
      </c>
      <c r="B169" s="1" t="s">
        <v>171</v>
      </c>
      <c r="C169" s="1" t="s">
        <v>83</v>
      </c>
      <c r="D169" s="1" t="s">
        <v>3</v>
      </c>
      <c r="E169" s="1" t="s">
        <v>3</v>
      </c>
      <c r="F169" s="1" t="s">
        <v>3</v>
      </c>
      <c r="G169" s="13">
        <f t="shared" si="15"/>
        <v>0</v>
      </c>
      <c r="H169" s="1" t="s">
        <v>3</v>
      </c>
      <c r="I169" s="10"/>
      <c r="J169" s="1" t="s">
        <v>3</v>
      </c>
    </row>
    <row r="170" spans="1:10" ht="39" customHeight="1" x14ac:dyDescent="0.2">
      <c r="A170" s="2" t="s">
        <v>172</v>
      </c>
      <c r="B170" s="1" t="s">
        <v>173</v>
      </c>
      <c r="C170" s="1"/>
      <c r="D170" s="1" t="s">
        <v>3</v>
      </c>
      <c r="E170" s="1" t="s">
        <v>3</v>
      </c>
      <c r="F170" s="1" t="s">
        <v>3</v>
      </c>
      <c r="G170" s="13">
        <f t="shared" si="15"/>
        <v>0</v>
      </c>
      <c r="H170" s="1" t="s">
        <v>3</v>
      </c>
      <c r="I170" s="10"/>
      <c r="J170" s="1"/>
    </row>
    <row r="171" spans="1:10" ht="33" customHeight="1" x14ac:dyDescent="0.2">
      <c r="A171" s="2" t="s">
        <v>84</v>
      </c>
      <c r="B171" s="1" t="s">
        <v>174</v>
      </c>
      <c r="C171" s="1" t="s">
        <v>27</v>
      </c>
      <c r="D171" s="1"/>
      <c r="E171" s="1"/>
      <c r="F171" s="1" t="s">
        <v>3</v>
      </c>
      <c r="G171" s="13">
        <f t="shared" si="15"/>
        <v>0</v>
      </c>
      <c r="H171" s="1" t="s">
        <v>3</v>
      </c>
      <c r="I171" s="10"/>
      <c r="J171" s="1" t="s">
        <v>3</v>
      </c>
    </row>
    <row r="172" spans="1:10" ht="33" customHeight="1" x14ac:dyDescent="0.2">
      <c r="A172" s="2" t="s">
        <v>73</v>
      </c>
      <c r="B172" s="1" t="s">
        <v>175</v>
      </c>
      <c r="C172" s="1" t="s">
        <v>3</v>
      </c>
      <c r="D172" s="1" t="s">
        <v>3</v>
      </c>
      <c r="E172" s="1" t="s">
        <v>3</v>
      </c>
      <c r="F172" s="1" t="s">
        <v>3</v>
      </c>
      <c r="G172" s="13" t="s">
        <v>3</v>
      </c>
      <c r="H172" s="1" t="s">
        <v>3</v>
      </c>
      <c r="I172" s="10" t="s">
        <v>3</v>
      </c>
      <c r="J172" s="1" t="s">
        <v>3</v>
      </c>
    </row>
    <row r="173" spans="1:10" ht="30" customHeight="1" x14ac:dyDescent="0.2">
      <c r="A173" s="4" t="s">
        <v>74</v>
      </c>
      <c r="B173" s="1" t="s">
        <v>176</v>
      </c>
      <c r="C173" s="1" t="s">
        <v>3</v>
      </c>
      <c r="D173" s="1" t="s">
        <v>3</v>
      </c>
      <c r="E173" s="1" t="s">
        <v>3</v>
      </c>
      <c r="F173" s="1" t="s">
        <v>3</v>
      </c>
      <c r="G173" s="13" t="s">
        <v>3</v>
      </c>
      <c r="H173" s="1" t="s">
        <v>3</v>
      </c>
      <c r="I173" s="10" t="s">
        <v>3</v>
      </c>
      <c r="J173" s="1" t="s">
        <v>3</v>
      </c>
    </row>
    <row r="174" spans="1:10" ht="33" customHeight="1" x14ac:dyDescent="0.2">
      <c r="A174" s="2" t="s">
        <v>177</v>
      </c>
      <c r="B174" s="1" t="s">
        <v>178</v>
      </c>
      <c r="C174" s="14" t="s">
        <v>220</v>
      </c>
      <c r="D174" s="1"/>
      <c r="E174" s="1"/>
      <c r="F174" s="1" t="s">
        <v>3</v>
      </c>
      <c r="G174" s="13">
        <f t="shared" ref="G174:G194" si="16">I174/$M$203*1000</f>
        <v>0</v>
      </c>
      <c r="H174" s="1" t="s">
        <v>3</v>
      </c>
      <c r="I174" s="10"/>
      <c r="J174" s="1" t="s">
        <v>3</v>
      </c>
    </row>
    <row r="175" spans="1:10" ht="33" customHeight="1" x14ac:dyDescent="0.2">
      <c r="A175" s="2" t="s">
        <v>85</v>
      </c>
      <c r="B175" s="1" t="s">
        <v>179</v>
      </c>
      <c r="C175" s="14" t="s">
        <v>75</v>
      </c>
      <c r="D175" s="1"/>
      <c r="E175" s="1"/>
      <c r="F175" s="1" t="s">
        <v>3</v>
      </c>
      <c r="G175" s="13">
        <f t="shared" si="16"/>
        <v>0</v>
      </c>
      <c r="H175" s="1" t="s">
        <v>3</v>
      </c>
      <c r="I175" s="10"/>
      <c r="J175" s="1" t="s">
        <v>3</v>
      </c>
    </row>
    <row r="176" spans="1:10" ht="30" customHeight="1" x14ac:dyDescent="0.2">
      <c r="A176" s="2" t="s">
        <v>86</v>
      </c>
      <c r="B176" s="1" t="s">
        <v>180</v>
      </c>
      <c r="C176" s="14" t="s">
        <v>75</v>
      </c>
      <c r="D176" s="1"/>
      <c r="E176" s="1"/>
      <c r="F176" s="1" t="s">
        <v>3</v>
      </c>
      <c r="G176" s="13">
        <f t="shared" si="16"/>
        <v>0</v>
      </c>
      <c r="H176" s="1" t="s">
        <v>3</v>
      </c>
      <c r="I176" s="10"/>
      <c r="J176" s="1" t="s">
        <v>3</v>
      </c>
    </row>
    <row r="177" spans="1:10" ht="30" customHeight="1" x14ac:dyDescent="0.2">
      <c r="A177" s="4" t="s">
        <v>87</v>
      </c>
      <c r="B177" s="1" t="s">
        <v>181</v>
      </c>
      <c r="C177" s="14" t="s">
        <v>75</v>
      </c>
      <c r="D177" s="1"/>
      <c r="E177" s="1"/>
      <c r="F177" s="1" t="s">
        <v>3</v>
      </c>
      <c r="G177" s="13">
        <f t="shared" si="16"/>
        <v>0</v>
      </c>
      <c r="H177" s="1" t="s">
        <v>3</v>
      </c>
      <c r="I177" s="10"/>
      <c r="J177" s="1" t="s">
        <v>3</v>
      </c>
    </row>
    <row r="178" spans="1:10" ht="30" customHeight="1" x14ac:dyDescent="0.2">
      <c r="A178" s="4" t="s">
        <v>88</v>
      </c>
      <c r="B178" s="1" t="s">
        <v>182</v>
      </c>
      <c r="C178" s="1" t="s">
        <v>76</v>
      </c>
      <c r="D178" s="1"/>
      <c r="E178" s="1"/>
      <c r="F178" s="1" t="s">
        <v>3</v>
      </c>
      <c r="G178" s="13">
        <f t="shared" si="16"/>
        <v>0</v>
      </c>
      <c r="H178" s="1" t="s">
        <v>3</v>
      </c>
      <c r="I178" s="10"/>
      <c r="J178" s="1" t="s">
        <v>3</v>
      </c>
    </row>
    <row r="179" spans="1:10" ht="30" customHeight="1" x14ac:dyDescent="0.2">
      <c r="A179" s="4" t="s">
        <v>89</v>
      </c>
      <c r="B179" s="1" t="s">
        <v>183</v>
      </c>
      <c r="C179" s="1" t="s">
        <v>33</v>
      </c>
      <c r="D179" s="1"/>
      <c r="E179" s="1"/>
      <c r="F179" s="1" t="s">
        <v>3</v>
      </c>
      <c r="G179" s="13">
        <f t="shared" si="16"/>
        <v>0</v>
      </c>
      <c r="H179" s="1" t="s">
        <v>3</v>
      </c>
      <c r="I179" s="10"/>
      <c r="J179" s="1" t="s">
        <v>3</v>
      </c>
    </row>
    <row r="180" spans="1:10" ht="53.25" customHeight="1" x14ac:dyDescent="0.2">
      <c r="A180" s="2" t="s">
        <v>90</v>
      </c>
      <c r="B180" s="1" t="s">
        <v>184</v>
      </c>
      <c r="C180" s="1" t="s">
        <v>36</v>
      </c>
      <c r="D180" s="1"/>
      <c r="E180" s="1"/>
      <c r="F180" s="1" t="s">
        <v>3</v>
      </c>
      <c r="G180" s="13">
        <f t="shared" si="16"/>
        <v>0</v>
      </c>
      <c r="H180" s="1" t="s">
        <v>3</v>
      </c>
      <c r="I180" s="10"/>
      <c r="J180" s="1" t="s">
        <v>3</v>
      </c>
    </row>
    <row r="181" spans="1:10" ht="30" customHeight="1" x14ac:dyDescent="0.2">
      <c r="A181" s="4" t="s">
        <v>91</v>
      </c>
      <c r="B181" s="1" t="s">
        <v>185</v>
      </c>
      <c r="C181" s="1" t="s">
        <v>77</v>
      </c>
      <c r="D181" s="1"/>
      <c r="E181" s="1"/>
      <c r="F181" s="1" t="s">
        <v>3</v>
      </c>
      <c r="G181" s="13">
        <f t="shared" si="16"/>
        <v>0</v>
      </c>
      <c r="H181" s="1" t="s">
        <v>3</v>
      </c>
      <c r="I181" s="10"/>
      <c r="J181" s="1" t="s">
        <v>3</v>
      </c>
    </row>
    <row r="182" spans="1:10" ht="30" customHeight="1" x14ac:dyDescent="0.2">
      <c r="A182" s="4" t="s">
        <v>92</v>
      </c>
      <c r="B182" s="1" t="s">
        <v>186</v>
      </c>
      <c r="C182" s="1" t="s">
        <v>77</v>
      </c>
      <c r="D182" s="1"/>
      <c r="E182" s="1"/>
      <c r="F182" s="1" t="s">
        <v>3</v>
      </c>
      <c r="G182" s="13">
        <f t="shared" si="16"/>
        <v>0</v>
      </c>
      <c r="H182" s="1" t="s">
        <v>3</v>
      </c>
      <c r="I182" s="10"/>
      <c r="J182" s="1" t="s">
        <v>3</v>
      </c>
    </row>
    <row r="183" spans="1:10" ht="32.25" customHeight="1" x14ac:dyDescent="0.2">
      <c r="A183" s="2" t="s">
        <v>93</v>
      </c>
      <c r="B183" s="1" t="s">
        <v>187</v>
      </c>
      <c r="C183" s="1" t="s">
        <v>77</v>
      </c>
      <c r="D183" s="1"/>
      <c r="E183" s="1"/>
      <c r="F183" s="1" t="s">
        <v>3</v>
      </c>
      <c r="G183" s="13">
        <f t="shared" si="16"/>
        <v>0</v>
      </c>
      <c r="H183" s="1" t="s">
        <v>3</v>
      </c>
      <c r="I183" s="10"/>
      <c r="J183" s="1" t="s">
        <v>3</v>
      </c>
    </row>
    <row r="184" spans="1:10" ht="30" customHeight="1" x14ac:dyDescent="0.2">
      <c r="A184" s="4" t="s">
        <v>94</v>
      </c>
      <c r="B184" s="1" t="s">
        <v>188</v>
      </c>
      <c r="C184" s="1" t="s">
        <v>77</v>
      </c>
      <c r="D184" s="1"/>
      <c r="E184" s="1"/>
      <c r="F184" s="1" t="s">
        <v>3</v>
      </c>
      <c r="G184" s="13">
        <f t="shared" si="16"/>
        <v>0</v>
      </c>
      <c r="H184" s="1" t="s">
        <v>3</v>
      </c>
      <c r="I184" s="10"/>
      <c r="J184" s="1" t="s">
        <v>3</v>
      </c>
    </row>
    <row r="185" spans="1:10" ht="33" customHeight="1" x14ac:dyDescent="0.2">
      <c r="A185" s="2" t="s">
        <v>95</v>
      </c>
      <c r="B185" s="1" t="s">
        <v>189</v>
      </c>
      <c r="C185" s="1" t="s">
        <v>77</v>
      </c>
      <c r="D185" s="1"/>
      <c r="E185" s="1"/>
      <c r="F185" s="1" t="s">
        <v>3</v>
      </c>
      <c r="G185" s="13">
        <f t="shared" si="16"/>
        <v>0</v>
      </c>
      <c r="H185" s="1" t="s">
        <v>3</v>
      </c>
      <c r="I185" s="10"/>
      <c r="J185" s="1" t="s">
        <v>3</v>
      </c>
    </row>
    <row r="186" spans="1:10" ht="49.5" customHeight="1" x14ac:dyDescent="0.2">
      <c r="A186" s="2" t="s">
        <v>96</v>
      </c>
      <c r="B186" s="1" t="s">
        <v>190</v>
      </c>
      <c r="C186" s="1" t="s">
        <v>77</v>
      </c>
      <c r="D186" s="1"/>
      <c r="E186" s="1"/>
      <c r="F186" s="1" t="s">
        <v>3</v>
      </c>
      <c r="G186" s="13">
        <f t="shared" si="16"/>
        <v>0</v>
      </c>
      <c r="H186" s="1" t="s">
        <v>3</v>
      </c>
      <c r="I186" s="10"/>
      <c r="J186" s="1" t="s">
        <v>3</v>
      </c>
    </row>
    <row r="187" spans="1:10" ht="32.25" customHeight="1" x14ac:dyDescent="0.2">
      <c r="A187" s="2" t="s">
        <v>97</v>
      </c>
      <c r="B187" s="1" t="s">
        <v>191</v>
      </c>
      <c r="C187" s="1" t="s">
        <v>77</v>
      </c>
      <c r="D187" s="1"/>
      <c r="E187" s="1"/>
      <c r="F187" s="1" t="s">
        <v>3</v>
      </c>
      <c r="G187" s="13">
        <f t="shared" si="16"/>
        <v>0</v>
      </c>
      <c r="H187" s="1" t="s">
        <v>3</v>
      </c>
      <c r="I187" s="10"/>
      <c r="J187" s="1" t="s">
        <v>3</v>
      </c>
    </row>
    <row r="188" spans="1:10" ht="30" customHeight="1" x14ac:dyDescent="0.2">
      <c r="A188" s="4" t="s">
        <v>98</v>
      </c>
      <c r="B188" s="1" t="s">
        <v>192</v>
      </c>
      <c r="C188" s="14" t="s">
        <v>193</v>
      </c>
      <c r="D188" s="1"/>
      <c r="E188" s="1"/>
      <c r="F188" s="1"/>
      <c r="G188" s="13">
        <f t="shared" si="16"/>
        <v>0</v>
      </c>
      <c r="H188" s="1"/>
      <c r="I188" s="10"/>
      <c r="J188" s="1"/>
    </row>
    <row r="189" spans="1:10" ht="37.5" customHeight="1" x14ac:dyDescent="0.2">
      <c r="A189" s="2" t="s">
        <v>194</v>
      </c>
      <c r="B189" s="1" t="s">
        <v>195</v>
      </c>
      <c r="C189" s="1" t="s">
        <v>39</v>
      </c>
      <c r="D189" s="1"/>
      <c r="E189" s="1"/>
      <c r="F189" s="1"/>
      <c r="G189" s="13">
        <f t="shared" si="16"/>
        <v>0</v>
      </c>
      <c r="H189" s="1"/>
      <c r="I189" s="10"/>
      <c r="J189" s="1"/>
    </row>
    <row r="190" spans="1:10" ht="33" customHeight="1" x14ac:dyDescent="0.2">
      <c r="A190" s="2" t="s">
        <v>99</v>
      </c>
      <c r="B190" s="1" t="s">
        <v>196</v>
      </c>
      <c r="C190" s="1" t="s">
        <v>39</v>
      </c>
      <c r="D190" s="1"/>
      <c r="E190" s="1"/>
      <c r="F190" s="1" t="s">
        <v>3</v>
      </c>
      <c r="G190" s="13">
        <f t="shared" si="16"/>
        <v>0</v>
      </c>
      <c r="H190" s="1" t="s">
        <v>3</v>
      </c>
      <c r="I190" s="10"/>
      <c r="J190" s="1" t="s">
        <v>3</v>
      </c>
    </row>
    <row r="191" spans="1:10" ht="33" customHeight="1" x14ac:dyDescent="0.2">
      <c r="A191" s="2" t="s">
        <v>100</v>
      </c>
      <c r="B191" s="1" t="s">
        <v>197</v>
      </c>
      <c r="C191" s="1" t="s">
        <v>78</v>
      </c>
      <c r="D191" s="1"/>
      <c r="E191" s="1"/>
      <c r="F191" s="1" t="s">
        <v>3</v>
      </c>
      <c r="G191" s="13">
        <f t="shared" si="16"/>
        <v>0</v>
      </c>
      <c r="H191" s="1" t="s">
        <v>3</v>
      </c>
      <c r="I191" s="10"/>
      <c r="J191" s="1" t="s">
        <v>3</v>
      </c>
    </row>
    <row r="192" spans="1:10" ht="51.75" customHeight="1" x14ac:dyDescent="0.2">
      <c r="A192" s="2" t="s">
        <v>101</v>
      </c>
      <c r="B192" s="1" t="s">
        <v>198</v>
      </c>
      <c r="C192" s="1" t="s">
        <v>39</v>
      </c>
      <c r="D192" s="1"/>
      <c r="E192" s="1"/>
      <c r="F192" s="1" t="s">
        <v>3</v>
      </c>
      <c r="G192" s="13">
        <f t="shared" si="16"/>
        <v>0</v>
      </c>
      <c r="H192" s="1" t="s">
        <v>3</v>
      </c>
      <c r="I192" s="10"/>
      <c r="J192" s="1" t="s">
        <v>3</v>
      </c>
    </row>
    <row r="193" spans="1:13" ht="30" customHeight="1" x14ac:dyDescent="0.2">
      <c r="A193" s="2" t="s">
        <v>102</v>
      </c>
      <c r="B193" s="1" t="s">
        <v>199</v>
      </c>
      <c r="C193" s="1" t="s">
        <v>39</v>
      </c>
      <c r="D193" s="1"/>
      <c r="E193" s="1"/>
      <c r="F193" s="1" t="s">
        <v>3</v>
      </c>
      <c r="G193" s="13">
        <f t="shared" si="16"/>
        <v>0</v>
      </c>
      <c r="H193" s="1" t="s">
        <v>3</v>
      </c>
      <c r="I193" s="10"/>
      <c r="J193" s="1" t="s">
        <v>3</v>
      </c>
    </row>
    <row r="194" spans="1:13" ht="30" customHeight="1" x14ac:dyDescent="0.2">
      <c r="A194" s="4" t="s">
        <v>200</v>
      </c>
      <c r="B194" s="1" t="s">
        <v>201</v>
      </c>
      <c r="C194" s="1" t="s">
        <v>78</v>
      </c>
      <c r="D194" s="1"/>
      <c r="E194" s="1"/>
      <c r="F194" s="1" t="s">
        <v>3</v>
      </c>
      <c r="G194" s="13">
        <f t="shared" si="16"/>
        <v>0</v>
      </c>
      <c r="H194" s="1" t="s">
        <v>3</v>
      </c>
      <c r="I194" s="10"/>
      <c r="J194" s="1" t="s">
        <v>3</v>
      </c>
    </row>
    <row r="195" spans="1:13" ht="39.75" customHeight="1" x14ac:dyDescent="0.2">
      <c r="A195" s="2" t="s">
        <v>141</v>
      </c>
      <c r="B195" s="1" t="s">
        <v>202</v>
      </c>
      <c r="C195" s="1" t="s">
        <v>3</v>
      </c>
      <c r="D195" s="1" t="s">
        <v>3</v>
      </c>
      <c r="E195" s="1" t="s">
        <v>3</v>
      </c>
      <c r="F195" s="1" t="s">
        <v>3</v>
      </c>
      <c r="G195" s="13" t="s">
        <v>3</v>
      </c>
      <c r="H195" s="1" t="s">
        <v>3</v>
      </c>
      <c r="I195" s="10" t="s">
        <v>3</v>
      </c>
      <c r="J195" s="1" t="s">
        <v>3</v>
      </c>
    </row>
    <row r="196" spans="1:13" ht="37.5" customHeight="1" x14ac:dyDescent="0.2">
      <c r="A196" s="2" t="s">
        <v>143</v>
      </c>
      <c r="B196" s="1" t="s">
        <v>203</v>
      </c>
      <c r="C196" s="1" t="s">
        <v>39</v>
      </c>
      <c r="D196" s="1"/>
      <c r="E196" s="1"/>
      <c r="F196" s="1" t="s">
        <v>3</v>
      </c>
      <c r="G196" s="13">
        <f t="shared" ref="G196:G201" si="17">I196/$M$203*1000</f>
        <v>0</v>
      </c>
      <c r="H196" s="1" t="s">
        <v>3</v>
      </c>
      <c r="I196" s="10"/>
      <c r="J196" s="1" t="s">
        <v>3</v>
      </c>
    </row>
    <row r="197" spans="1:13" ht="30.75" customHeight="1" x14ac:dyDescent="0.2">
      <c r="A197" s="2" t="s">
        <v>103</v>
      </c>
      <c r="B197" s="1" t="s">
        <v>204</v>
      </c>
      <c r="C197" s="1" t="s">
        <v>39</v>
      </c>
      <c r="D197" s="1"/>
      <c r="E197" s="1"/>
      <c r="F197" s="1" t="s">
        <v>3</v>
      </c>
      <c r="G197" s="13">
        <f t="shared" si="17"/>
        <v>0</v>
      </c>
      <c r="H197" s="1" t="s">
        <v>3</v>
      </c>
      <c r="I197" s="10"/>
      <c r="J197" s="1" t="s">
        <v>3</v>
      </c>
    </row>
    <row r="198" spans="1:13" ht="37.5" customHeight="1" x14ac:dyDescent="0.2">
      <c r="A198" s="2" t="s">
        <v>104</v>
      </c>
      <c r="B198" s="1" t="s">
        <v>205</v>
      </c>
      <c r="C198" s="1" t="s">
        <v>78</v>
      </c>
      <c r="D198" s="1"/>
      <c r="E198" s="1"/>
      <c r="F198" s="1" t="s">
        <v>3</v>
      </c>
      <c r="G198" s="13">
        <f t="shared" si="17"/>
        <v>0</v>
      </c>
      <c r="H198" s="1" t="s">
        <v>3</v>
      </c>
      <c r="I198" s="10"/>
      <c r="J198" s="1" t="s">
        <v>3</v>
      </c>
    </row>
    <row r="199" spans="1:13" ht="37.5" customHeight="1" x14ac:dyDescent="0.2">
      <c r="A199" s="2" t="s">
        <v>147</v>
      </c>
      <c r="B199" s="1" t="s">
        <v>206</v>
      </c>
      <c r="C199" s="14" t="s">
        <v>79</v>
      </c>
      <c r="D199" s="1"/>
      <c r="E199" s="1"/>
      <c r="F199" s="1" t="s">
        <v>3</v>
      </c>
      <c r="G199" s="13">
        <f t="shared" si="17"/>
        <v>0</v>
      </c>
      <c r="H199" s="1" t="s">
        <v>3</v>
      </c>
      <c r="I199" s="10"/>
      <c r="J199" s="1" t="s">
        <v>3</v>
      </c>
    </row>
    <row r="200" spans="1:13" ht="30" customHeight="1" x14ac:dyDescent="0.2">
      <c r="A200" s="2" t="s">
        <v>105</v>
      </c>
      <c r="B200" s="1" t="s">
        <v>207</v>
      </c>
      <c r="C200" s="14" t="s">
        <v>79</v>
      </c>
      <c r="D200" s="1"/>
      <c r="E200" s="1"/>
      <c r="F200" s="1" t="s">
        <v>3</v>
      </c>
      <c r="G200" s="13">
        <f t="shared" si="17"/>
        <v>0</v>
      </c>
      <c r="H200" s="1" t="s">
        <v>3</v>
      </c>
      <c r="I200" s="6"/>
      <c r="J200" s="1" t="s">
        <v>3</v>
      </c>
    </row>
    <row r="201" spans="1:13" ht="30" customHeight="1" x14ac:dyDescent="0.2">
      <c r="A201" s="4" t="s">
        <v>106</v>
      </c>
      <c r="B201" s="1" t="s">
        <v>208</v>
      </c>
      <c r="C201" s="14" t="s">
        <v>79</v>
      </c>
      <c r="D201" s="1"/>
      <c r="E201" s="1"/>
      <c r="F201" s="1" t="s">
        <v>3</v>
      </c>
      <c r="G201" s="13">
        <f t="shared" si="17"/>
        <v>0</v>
      </c>
      <c r="H201" s="1" t="s">
        <v>3</v>
      </c>
      <c r="I201" s="6"/>
      <c r="J201" s="1" t="s">
        <v>3</v>
      </c>
    </row>
    <row r="202" spans="1:13" ht="30" customHeight="1" x14ac:dyDescent="0.2">
      <c r="A202" s="4" t="s">
        <v>209</v>
      </c>
      <c r="B202" s="1" t="s">
        <v>210</v>
      </c>
      <c r="C202" s="1" t="s">
        <v>3</v>
      </c>
      <c r="D202" s="1" t="s">
        <v>3</v>
      </c>
      <c r="E202" s="1" t="s">
        <v>3</v>
      </c>
      <c r="F202" s="1" t="s">
        <v>3</v>
      </c>
      <c r="G202" s="13" t="s">
        <v>3</v>
      </c>
      <c r="H202" s="1" t="s">
        <v>3</v>
      </c>
      <c r="I202" s="6" t="s">
        <v>3</v>
      </c>
      <c r="J202" s="1" t="s">
        <v>3</v>
      </c>
    </row>
    <row r="203" spans="1:13" ht="30" customHeight="1" x14ac:dyDescent="0.2">
      <c r="A203" s="4" t="s">
        <v>107</v>
      </c>
      <c r="B203" s="1" t="s">
        <v>211</v>
      </c>
      <c r="C203" s="14" t="s">
        <v>81</v>
      </c>
      <c r="D203" s="15"/>
      <c r="E203" s="13"/>
      <c r="F203" s="1" t="s">
        <v>3</v>
      </c>
      <c r="G203" s="13"/>
      <c r="H203" s="1" t="s">
        <v>3</v>
      </c>
      <c r="I203" s="16"/>
      <c r="J203" s="1" t="s">
        <v>3</v>
      </c>
      <c r="M203" s="17">
        <v>1142243</v>
      </c>
    </row>
    <row r="204" spans="1:13" ht="42.75" customHeight="1" x14ac:dyDescent="0.2">
      <c r="A204" s="2" t="s">
        <v>108</v>
      </c>
      <c r="B204" s="1" t="s">
        <v>212</v>
      </c>
      <c r="C204" s="1" t="s">
        <v>39</v>
      </c>
      <c r="D204" s="15"/>
      <c r="E204" s="13"/>
      <c r="F204" s="1" t="s">
        <v>3</v>
      </c>
      <c r="G204" s="13"/>
      <c r="H204" s="1" t="s">
        <v>3</v>
      </c>
      <c r="I204" s="16"/>
      <c r="J204" s="1" t="s">
        <v>3</v>
      </c>
    </row>
    <row r="205" spans="1:13" ht="39.75" customHeight="1" x14ac:dyDescent="0.2">
      <c r="A205" s="2" t="s">
        <v>109</v>
      </c>
      <c r="B205" s="1" t="s">
        <v>213</v>
      </c>
      <c r="C205" s="14" t="s">
        <v>79</v>
      </c>
      <c r="D205" s="15"/>
      <c r="E205" s="13"/>
      <c r="F205" s="1" t="s">
        <v>3</v>
      </c>
      <c r="G205" s="13"/>
      <c r="H205" s="1" t="s">
        <v>3</v>
      </c>
      <c r="I205" s="16"/>
      <c r="J205" s="1" t="s">
        <v>3</v>
      </c>
    </row>
    <row r="206" spans="1:13" ht="30" customHeight="1" x14ac:dyDescent="0.2">
      <c r="A206" s="4" t="s">
        <v>214</v>
      </c>
      <c r="B206" s="1" t="s">
        <v>215</v>
      </c>
      <c r="C206" s="1"/>
      <c r="D206" s="1" t="s">
        <v>3</v>
      </c>
      <c r="E206" s="1" t="s">
        <v>3</v>
      </c>
      <c r="F206" s="1" t="s">
        <v>3</v>
      </c>
      <c r="G206" s="13"/>
      <c r="H206" s="1" t="s">
        <v>3</v>
      </c>
      <c r="I206" s="6"/>
      <c r="J206" s="1" t="s">
        <v>3</v>
      </c>
    </row>
    <row r="207" spans="1:13" ht="30" customHeight="1" x14ac:dyDescent="0.2">
      <c r="A207" s="4" t="s">
        <v>216</v>
      </c>
      <c r="B207" s="1" t="s">
        <v>217</v>
      </c>
      <c r="C207" s="1"/>
      <c r="D207" s="1" t="s">
        <v>3</v>
      </c>
      <c r="E207" s="1" t="s">
        <v>3</v>
      </c>
      <c r="F207" s="13"/>
      <c r="G207" s="13">
        <f>G40</f>
        <v>24201.15</v>
      </c>
      <c r="H207" s="13">
        <f>H39+H10</f>
        <v>6730336.3600000003</v>
      </c>
      <c r="I207" s="13">
        <f>I40</f>
        <v>27281013.300000001</v>
      </c>
      <c r="J207" s="13" t="s">
        <v>218</v>
      </c>
      <c r="L207" s="34">
        <f>H207+I207</f>
        <v>34011349.659999996</v>
      </c>
    </row>
    <row r="208" spans="1:13" ht="18" customHeight="1" x14ac:dyDescent="0.2"/>
    <row r="209" spans="1:21" ht="15.75" customHeight="1" x14ac:dyDescent="0.25">
      <c r="A209" s="21" t="s">
        <v>221</v>
      </c>
      <c r="T209" s="42"/>
      <c r="U209" s="42"/>
    </row>
    <row r="210" spans="1:21" ht="15.75" customHeight="1" x14ac:dyDescent="0.25">
      <c r="T210" s="42"/>
      <c r="U210" s="42"/>
    </row>
    <row r="211" spans="1:21" ht="15.75" customHeight="1" x14ac:dyDescent="0.25">
      <c r="A211" s="21" t="s">
        <v>222</v>
      </c>
      <c r="T211" s="42"/>
      <c r="U211" s="42"/>
    </row>
    <row r="212" spans="1:21" ht="15.75" customHeight="1" x14ac:dyDescent="0.25">
      <c r="A212" s="21" t="s">
        <v>223</v>
      </c>
      <c r="T212" s="42"/>
      <c r="U212" s="42"/>
    </row>
    <row r="213" spans="1:21" ht="15.75" customHeight="1" x14ac:dyDescent="0.25">
      <c r="T213" s="42"/>
      <c r="U213" s="42"/>
    </row>
    <row r="214" spans="1:21" ht="15.75" customHeight="1" x14ac:dyDescent="0.25">
      <c r="A214" s="21" t="s">
        <v>2</v>
      </c>
      <c r="T214" s="42"/>
      <c r="U214" s="42"/>
    </row>
    <row r="215" spans="1:21" ht="15.75" customHeight="1" x14ac:dyDescent="0.25">
      <c r="T215" s="42"/>
      <c r="U215" s="42"/>
    </row>
    <row r="216" spans="1:21" ht="15.75" customHeight="1" x14ac:dyDescent="0.25">
      <c r="A216" s="21" t="s">
        <v>224</v>
      </c>
      <c r="T216" s="42"/>
      <c r="U216" s="42"/>
    </row>
    <row r="217" spans="1:21" ht="15.75" customHeight="1" x14ac:dyDescent="0.25">
      <c r="A217" s="21" t="s">
        <v>225</v>
      </c>
      <c r="T217" s="42"/>
      <c r="U217" s="42"/>
    </row>
    <row r="218" spans="1:21" ht="15.75" customHeight="1" x14ac:dyDescent="0.25">
      <c r="T218" s="42"/>
      <c r="U218" s="42"/>
    </row>
    <row r="219" spans="1:21" ht="15.75" customHeight="1" x14ac:dyDescent="0.25">
      <c r="A219" s="21" t="s">
        <v>226</v>
      </c>
      <c r="T219" s="42"/>
      <c r="U219" s="42"/>
    </row>
    <row r="220" spans="1:21" ht="15.75" customHeight="1" x14ac:dyDescent="0.25">
      <c r="T220" s="42"/>
      <c r="U220" s="42"/>
    </row>
    <row r="221" spans="1:21" ht="15.75" customHeight="1" x14ac:dyDescent="0.25">
      <c r="A221" s="21" t="s">
        <v>227</v>
      </c>
      <c r="T221" s="42"/>
      <c r="U221" s="42"/>
    </row>
    <row r="222" spans="1:21" ht="15.75" customHeight="1" x14ac:dyDescent="0.25">
      <c r="A222" s="21" t="s">
        <v>228</v>
      </c>
      <c r="T222" s="42"/>
      <c r="U222" s="42"/>
    </row>
    <row r="223" spans="1:21" ht="12" customHeight="1" x14ac:dyDescent="0.2"/>
    <row r="224" spans="1:21" ht="62.25" customHeight="1" x14ac:dyDescent="0.2">
      <c r="A224" s="54" t="s">
        <v>4</v>
      </c>
      <c r="B224" s="55" t="s">
        <v>5</v>
      </c>
      <c r="C224" s="56" t="s">
        <v>6</v>
      </c>
      <c r="D224" s="56" t="s">
        <v>7</v>
      </c>
      <c r="E224" s="56" t="s">
        <v>8</v>
      </c>
      <c r="F224" s="56" t="s">
        <v>9</v>
      </c>
      <c r="G224" s="56"/>
      <c r="H224" s="56" t="s">
        <v>10</v>
      </c>
      <c r="I224" s="56"/>
      <c r="J224" s="56"/>
    </row>
    <row r="225" spans="1:10" ht="29.25" customHeight="1" x14ac:dyDescent="0.2">
      <c r="A225" s="54"/>
      <c r="B225" s="55"/>
      <c r="C225" s="56"/>
      <c r="D225" s="56"/>
      <c r="E225" s="56"/>
      <c r="F225" s="54" t="s">
        <v>11</v>
      </c>
      <c r="G225" s="54"/>
      <c r="H225" s="54" t="s">
        <v>12</v>
      </c>
      <c r="I225" s="54"/>
      <c r="J225" s="56" t="s">
        <v>13</v>
      </c>
    </row>
    <row r="226" spans="1:10" ht="61.5" customHeight="1" x14ac:dyDescent="0.2">
      <c r="A226" s="54"/>
      <c r="B226" s="55"/>
      <c r="C226" s="56"/>
      <c r="D226" s="56"/>
      <c r="E226" s="56"/>
      <c r="F226" s="14" t="s">
        <v>14</v>
      </c>
      <c r="G226" s="25" t="s">
        <v>15</v>
      </c>
      <c r="H226" s="14" t="s">
        <v>14</v>
      </c>
      <c r="I226" s="8" t="s">
        <v>15</v>
      </c>
      <c r="J226" s="56"/>
    </row>
    <row r="227" spans="1:10" ht="12" customHeight="1" x14ac:dyDescent="0.2">
      <c r="A227" s="26"/>
      <c r="B227" s="1" t="s">
        <v>16</v>
      </c>
      <c r="C227" s="1" t="s">
        <v>17</v>
      </c>
      <c r="D227" s="1" t="s">
        <v>18</v>
      </c>
      <c r="E227" s="1" t="s">
        <v>19</v>
      </c>
      <c r="F227" s="1" t="s">
        <v>20</v>
      </c>
      <c r="G227" s="13" t="s">
        <v>21</v>
      </c>
      <c r="H227" s="1" t="s">
        <v>22</v>
      </c>
      <c r="I227" s="6" t="s">
        <v>23</v>
      </c>
      <c r="J227" s="1" t="s">
        <v>24</v>
      </c>
    </row>
    <row r="228" spans="1:10" ht="12" customHeight="1" x14ac:dyDescent="0.2"/>
    <row r="229" spans="1:10" ht="15" customHeight="1" x14ac:dyDescent="0.2">
      <c r="A229" s="21" t="s">
        <v>229</v>
      </c>
    </row>
    <row r="230" spans="1:10" ht="15" customHeight="1" x14ac:dyDescent="0.2">
      <c r="A230" s="21" t="s">
        <v>230</v>
      </c>
    </row>
    <row r="231" spans="1:10" ht="15" customHeight="1" x14ac:dyDescent="0.2">
      <c r="A231" s="21" t="s">
        <v>231</v>
      </c>
    </row>
    <row r="232" spans="1:10" ht="15" customHeight="1" x14ac:dyDescent="0.2"/>
    <row r="233" spans="1:10" ht="15" customHeight="1" x14ac:dyDescent="0.2">
      <c r="A233" s="21" t="s">
        <v>232</v>
      </c>
    </row>
    <row r="234" spans="1:10" ht="15" customHeight="1" x14ac:dyDescent="0.2"/>
    <row r="235" spans="1:10" ht="15" customHeight="1" x14ac:dyDescent="0.2">
      <c r="A235" s="21" t="s">
        <v>233</v>
      </c>
    </row>
    <row r="236" spans="1:10" ht="15" customHeight="1" x14ac:dyDescent="0.2"/>
    <row r="237" spans="1:10" ht="15" customHeight="1" x14ac:dyDescent="0.2">
      <c r="A237" s="21" t="s">
        <v>234</v>
      </c>
    </row>
    <row r="238" spans="1:10" ht="15" customHeight="1" x14ac:dyDescent="0.2">
      <c r="A238" s="21" t="s">
        <v>235</v>
      </c>
    </row>
    <row r="239" spans="1:10" ht="15" customHeight="1" x14ac:dyDescent="0.2"/>
    <row r="240" spans="1:10" ht="15" customHeight="1" x14ac:dyDescent="0.2">
      <c r="A240" s="21" t="s">
        <v>236</v>
      </c>
    </row>
    <row r="241" spans="1:1" ht="15" customHeight="1" x14ac:dyDescent="0.2">
      <c r="A241" s="21" t="s">
        <v>1</v>
      </c>
    </row>
    <row r="242" spans="1:1" ht="12.95" customHeight="1" x14ac:dyDescent="0.2"/>
  </sheetData>
  <mergeCells count="24">
    <mergeCell ref="F224:G224"/>
    <mergeCell ref="H224:J224"/>
    <mergeCell ref="A224:A226"/>
    <mergeCell ref="B224:B226"/>
    <mergeCell ref="C224:C226"/>
    <mergeCell ref="D224:D226"/>
    <mergeCell ref="E224:E226"/>
    <mergeCell ref="F225:G225"/>
    <mergeCell ref="H225:I225"/>
    <mergeCell ref="J225:J226"/>
    <mergeCell ref="G1:J1"/>
    <mergeCell ref="G2:J2"/>
    <mergeCell ref="A4:J4"/>
    <mergeCell ref="A6:A8"/>
    <mergeCell ref="B6:B8"/>
    <mergeCell ref="C6:C8"/>
    <mergeCell ref="D6:D8"/>
    <mergeCell ref="E6:E8"/>
    <mergeCell ref="F6:G6"/>
    <mergeCell ref="H6:J6"/>
    <mergeCell ref="F7:G7"/>
    <mergeCell ref="H7:I7"/>
    <mergeCell ref="J7:J8"/>
    <mergeCell ref="G3:J3"/>
  </mergeCells>
  <phoneticPr fontId="7" type="noConversion"/>
  <pageMargins left="0.23622047244094491" right="0.23622047244094491" top="1.1811023622047245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2025</vt:lpstr>
      <vt:lpstr>2026</vt:lpstr>
      <vt:lpstr>2027</vt:lpstr>
      <vt:lpstr>'2025'!Область_печати</vt:lpstr>
      <vt:lpstr>'2026'!Область_печати</vt:lpstr>
      <vt:lpstr>'2027'!Область_печати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vtnd</dc:creator>
  <cp:lastModifiedBy>user30</cp:lastModifiedBy>
  <cp:lastPrinted>2024-12-20T14:18:23Z</cp:lastPrinted>
  <dcterms:created xsi:type="dcterms:W3CDTF">2023-02-07T08:28:21Z</dcterms:created>
  <dcterms:modified xsi:type="dcterms:W3CDTF">2024-12-20T14:18:25Z</dcterms:modified>
</cp:coreProperties>
</file>