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730" windowHeight="11760"/>
  </bookViews>
  <sheets>
    <sheet name="Приложение 1" sheetId="7" r:id="rId1"/>
    <sheet name="Приложение 2 " sheetId="8" r:id="rId2"/>
    <sheet name="Приложение 3" sheetId="3" r:id="rId3"/>
    <sheet name="Приложение 4" sheetId="4" r:id="rId4"/>
  </sheets>
  <externalReferences>
    <externalReference r:id="rId5"/>
  </externalReferences>
  <definedNames>
    <definedName name="_xlnm.Print_Titles" localSheetId="0">'Приложение 1'!$5:$6</definedName>
    <definedName name="_xlnm.Print_Titles" localSheetId="1">'Приложение 2 '!$5:$6</definedName>
    <definedName name="_xlnm.Print_Titles" localSheetId="2">'Приложение 3'!$4:$5</definedName>
    <definedName name="_xlnm.Print_Titles" localSheetId="3">'Приложение 4'!$4:$5</definedName>
    <definedName name="_xlnm.Print_Area" localSheetId="0">'Приложение 1'!$A$1:$O$112</definedName>
    <definedName name="_xlnm.Print_Area" localSheetId="1">'Приложение 2 '!$A$1:$O$240</definedName>
    <definedName name="_xlnm.Print_Area" localSheetId="2">'Приложение 3'!$A$1:$O$50</definedName>
    <definedName name="_xlnm.Print_Area" localSheetId="3">'Приложение 4'!$A$1:$O$32</definedName>
  </definedNames>
  <calcPr calcId="145621"/>
</workbook>
</file>

<file path=xl/calcChain.xml><?xml version="1.0" encoding="utf-8"?>
<calcChain xmlns="http://schemas.openxmlformats.org/spreadsheetml/2006/main">
  <c r="N69" i="8" l="1"/>
  <c r="O69" i="8"/>
  <c r="M69" i="8"/>
  <c r="N101" i="8"/>
  <c r="O101" i="8"/>
  <c r="M101" i="8"/>
  <c r="N102" i="8"/>
  <c r="O102" i="8"/>
  <c r="M102" i="8"/>
  <c r="N103" i="8"/>
  <c r="O103" i="8"/>
  <c r="M103" i="8"/>
  <c r="M232" i="8" l="1"/>
  <c r="N41" i="3" l="1"/>
  <c r="O41" i="3"/>
  <c r="M41" i="3"/>
  <c r="M44" i="3"/>
  <c r="M29" i="7" l="1"/>
  <c r="M26" i="7"/>
  <c r="N184" i="8"/>
  <c r="O184" i="8"/>
  <c r="M184" i="8"/>
  <c r="N191" i="8"/>
  <c r="O191" i="8"/>
  <c r="M191" i="8"/>
  <c r="N192" i="8"/>
  <c r="O192" i="8"/>
  <c r="M192" i="8"/>
  <c r="N193" i="8"/>
  <c r="O193" i="8"/>
  <c r="M193" i="8"/>
  <c r="M236" i="8"/>
  <c r="M238" i="8"/>
  <c r="M100" i="7"/>
  <c r="M85" i="7"/>
  <c r="M163" i="8"/>
  <c r="M37" i="7"/>
  <c r="M17" i="4" l="1"/>
  <c r="N190" i="8" l="1"/>
  <c r="N188" i="8"/>
  <c r="M190" i="8"/>
  <c r="M188" i="8"/>
  <c r="N179" i="8" l="1"/>
  <c r="M167" i="8" l="1"/>
  <c r="M151" i="8" l="1"/>
  <c r="M19" i="4" l="1"/>
  <c r="M157" i="8" l="1"/>
  <c r="M175" i="8"/>
  <c r="N46" i="7" l="1"/>
  <c r="O46" i="7"/>
  <c r="N37" i="7"/>
  <c r="O37" i="7"/>
  <c r="M66" i="7"/>
  <c r="M16" i="7" l="1"/>
  <c r="M24" i="4" l="1"/>
  <c r="N200" i="8" l="1"/>
  <c r="O200" i="8"/>
  <c r="O199" i="8" s="1"/>
  <c r="M200" i="8"/>
  <c r="N199" i="8"/>
  <c r="M199" i="8"/>
  <c r="M240" i="8" l="1"/>
  <c r="O239" i="8"/>
  <c r="N239" i="8"/>
  <c r="M239" i="8"/>
  <c r="O237" i="8"/>
  <c r="N237" i="8"/>
  <c r="M237" i="8"/>
  <c r="O235" i="8"/>
  <c r="N235" i="8"/>
  <c r="M235" i="8"/>
  <c r="M234" i="8"/>
  <c r="O233" i="8"/>
  <c r="N233" i="8"/>
  <c r="M233" i="8"/>
  <c r="O231" i="8"/>
  <c r="N231" i="8"/>
  <c r="N218" i="8" s="1"/>
  <c r="N217" i="8" s="1"/>
  <c r="N216" i="8" s="1"/>
  <c r="N215" i="8" s="1"/>
  <c r="N214" i="8" s="1"/>
  <c r="N213" i="8" s="1"/>
  <c r="N212" i="8" s="1"/>
  <c r="M231" i="8"/>
  <c r="M230" i="8"/>
  <c r="O229" i="8"/>
  <c r="N229" i="8"/>
  <c r="M229" i="8"/>
  <c r="M228" i="8"/>
  <c r="O227" i="8"/>
  <c r="N227" i="8"/>
  <c r="M227" i="8"/>
  <c r="M226" i="8"/>
  <c r="O225" i="8"/>
  <c r="N225" i="8"/>
  <c r="M225" i="8"/>
  <c r="M224" i="8"/>
  <c r="O223" i="8"/>
  <c r="N223" i="8"/>
  <c r="M223" i="8"/>
  <c r="M222" i="8"/>
  <c r="O221" i="8"/>
  <c r="N221" i="8"/>
  <c r="M221" i="8"/>
  <c r="M220" i="8"/>
  <c r="O219" i="8"/>
  <c r="O218" i="8" s="1"/>
  <c r="O217" i="8" s="1"/>
  <c r="O216" i="8" s="1"/>
  <c r="O215" i="8" s="1"/>
  <c r="O214" i="8" s="1"/>
  <c r="O213" i="8" s="1"/>
  <c r="O212" i="8" s="1"/>
  <c r="N219" i="8"/>
  <c r="M219" i="8"/>
  <c r="N211" i="8"/>
  <c r="N209" i="8" s="1"/>
  <c r="N208" i="8" s="1"/>
  <c r="N207" i="8" s="1"/>
  <c r="O209" i="8"/>
  <c r="O208" i="8" s="1"/>
  <c r="O207" i="8" s="1"/>
  <c r="M209" i="8"/>
  <c r="M208" i="8" s="1"/>
  <c r="M207" i="8" s="1"/>
  <c r="R206" i="8"/>
  <c r="Q206" i="8"/>
  <c r="P206" i="8"/>
  <c r="O205" i="8"/>
  <c r="O204" i="8" s="1"/>
  <c r="O203" i="8" s="1"/>
  <c r="O198" i="8" s="1"/>
  <c r="N205" i="8"/>
  <c r="M205" i="8"/>
  <c r="M204" i="8" s="1"/>
  <c r="M203" i="8" s="1"/>
  <c r="O189" i="8"/>
  <c r="N189" i="8"/>
  <c r="M189" i="8"/>
  <c r="O187" i="8"/>
  <c r="N187" i="8"/>
  <c r="M187" i="8"/>
  <c r="O178" i="8"/>
  <c r="O177" i="8" s="1"/>
  <c r="O176" i="8" s="1"/>
  <c r="N178" i="8"/>
  <c r="N177" i="8" s="1"/>
  <c r="N176" i="8" s="1"/>
  <c r="M178" i="8"/>
  <c r="M177" i="8" s="1"/>
  <c r="M176" i="8" s="1"/>
  <c r="M174" i="8"/>
  <c r="M173" i="8" s="1"/>
  <c r="M172" i="8" s="1"/>
  <c r="O174" i="8"/>
  <c r="O173" i="8" s="1"/>
  <c r="O172" i="8" s="1"/>
  <c r="N174" i="8"/>
  <c r="N173" i="8" s="1"/>
  <c r="N172" i="8" s="1"/>
  <c r="M171" i="8"/>
  <c r="M170" i="8" s="1"/>
  <c r="M169" i="8" s="1"/>
  <c r="M168" i="8" s="1"/>
  <c r="O170" i="8"/>
  <c r="O169" i="8" s="1"/>
  <c r="O168" i="8" s="1"/>
  <c r="N170" i="8"/>
  <c r="N169" i="8" s="1"/>
  <c r="N168" i="8" s="1"/>
  <c r="O166" i="8"/>
  <c r="O165" i="8" s="1"/>
  <c r="O164" i="8" s="1"/>
  <c r="N166" i="8"/>
  <c r="N165" i="8" s="1"/>
  <c r="N164" i="8" s="1"/>
  <c r="M166" i="8"/>
  <c r="M165" i="8"/>
  <c r="M164" i="8" s="1"/>
  <c r="O161" i="8"/>
  <c r="O160" i="8" s="1"/>
  <c r="N161" i="8"/>
  <c r="N160" i="8" s="1"/>
  <c r="M161" i="8"/>
  <c r="M160" i="8" s="1"/>
  <c r="M159" i="8"/>
  <c r="M158" i="8" s="1"/>
  <c r="O158" i="8"/>
  <c r="N158" i="8"/>
  <c r="O156" i="8"/>
  <c r="N156" i="8"/>
  <c r="M156" i="8"/>
  <c r="M155" i="8"/>
  <c r="O154" i="8"/>
  <c r="N154" i="8"/>
  <c r="M154" i="8"/>
  <c r="M153" i="8"/>
  <c r="O152" i="8"/>
  <c r="O149" i="8" s="1"/>
  <c r="O148" i="8" s="1"/>
  <c r="N152" i="8"/>
  <c r="M152" i="8"/>
  <c r="O150" i="8"/>
  <c r="N150" i="8"/>
  <c r="M150" i="8"/>
  <c r="M142" i="8"/>
  <c r="M141" i="8" s="1"/>
  <c r="M140" i="8" s="1"/>
  <c r="M139" i="8" s="1"/>
  <c r="O141" i="8"/>
  <c r="O140" i="8" s="1"/>
  <c r="O139" i="8" s="1"/>
  <c r="O134" i="8" s="1"/>
  <c r="O133" i="8" s="1"/>
  <c r="O132" i="8" s="1"/>
  <c r="O131" i="8" s="1"/>
  <c r="N141" i="8"/>
  <c r="N140" i="8" s="1"/>
  <c r="N139" i="8" s="1"/>
  <c r="N134" i="8" s="1"/>
  <c r="N133" i="8" s="1"/>
  <c r="N132" i="8" s="1"/>
  <c r="N131" i="8" s="1"/>
  <c r="M138" i="8"/>
  <c r="M137" i="8" s="1"/>
  <c r="M136" i="8" s="1"/>
  <c r="M135" i="8" s="1"/>
  <c r="O137" i="8"/>
  <c r="O136" i="8" s="1"/>
  <c r="O135" i="8" s="1"/>
  <c r="N137" i="8"/>
  <c r="N136" i="8" s="1"/>
  <c r="N135" i="8" s="1"/>
  <c r="O129" i="8"/>
  <c r="O128" i="8" s="1"/>
  <c r="O127" i="8" s="1"/>
  <c r="O126" i="8" s="1"/>
  <c r="O125" i="8" s="1"/>
  <c r="O124" i="8" s="1"/>
  <c r="N129" i="8"/>
  <c r="N128" i="8" s="1"/>
  <c r="N127" i="8" s="1"/>
  <c r="N126" i="8" s="1"/>
  <c r="N125" i="8" s="1"/>
  <c r="N124" i="8" s="1"/>
  <c r="M129" i="8"/>
  <c r="M128" i="8" s="1"/>
  <c r="M127" i="8" s="1"/>
  <c r="M126" i="8" s="1"/>
  <c r="M125" i="8" s="1"/>
  <c r="M124" i="8" s="1"/>
  <c r="M123" i="8"/>
  <c r="O122" i="8"/>
  <c r="O121" i="8" s="1"/>
  <c r="O120" i="8" s="1"/>
  <c r="O119" i="8" s="1"/>
  <c r="O118" i="8" s="1"/>
  <c r="O117" i="8" s="1"/>
  <c r="N122" i="8"/>
  <c r="N121" i="8" s="1"/>
  <c r="N120" i="8" s="1"/>
  <c r="N119" i="8" s="1"/>
  <c r="N118" i="8" s="1"/>
  <c r="N117" i="8" s="1"/>
  <c r="M122" i="8"/>
  <c r="M121" i="8" s="1"/>
  <c r="M120" i="8" s="1"/>
  <c r="M119" i="8" s="1"/>
  <c r="M118" i="8" s="1"/>
  <c r="M117" i="8" s="1"/>
  <c r="O113" i="8"/>
  <c r="N113" i="8"/>
  <c r="M113" i="8"/>
  <c r="O111" i="8"/>
  <c r="O110" i="8" s="1"/>
  <c r="O109" i="8" s="1"/>
  <c r="O108" i="8" s="1"/>
  <c r="O107" i="8" s="1"/>
  <c r="O106" i="8" s="1"/>
  <c r="O105" i="8" s="1"/>
  <c r="N111" i="8"/>
  <c r="M111" i="8"/>
  <c r="N110" i="8"/>
  <c r="N109" i="8" s="1"/>
  <c r="N108" i="8" s="1"/>
  <c r="N107" i="8" s="1"/>
  <c r="N106" i="8" s="1"/>
  <c r="N105" i="8" s="1"/>
  <c r="O99" i="8"/>
  <c r="N99" i="8"/>
  <c r="M99" i="8"/>
  <c r="O97" i="8"/>
  <c r="N97" i="8"/>
  <c r="M97" i="8"/>
  <c r="O95" i="8"/>
  <c r="N95" i="8"/>
  <c r="M95" i="8"/>
  <c r="O93" i="8"/>
  <c r="N93" i="8"/>
  <c r="M93" i="8"/>
  <c r="O91" i="8"/>
  <c r="N91" i="8"/>
  <c r="M91" i="8"/>
  <c r="O88" i="8"/>
  <c r="N88" i="8"/>
  <c r="M88" i="8"/>
  <c r="O86" i="8"/>
  <c r="N86" i="8"/>
  <c r="M86" i="8"/>
  <c r="O84" i="8"/>
  <c r="N84" i="8"/>
  <c r="M84" i="8"/>
  <c r="O82" i="8"/>
  <c r="N82" i="8"/>
  <c r="M82" i="8"/>
  <c r="O80" i="8"/>
  <c r="N80" i="8"/>
  <c r="M80" i="8"/>
  <c r="O78" i="8"/>
  <c r="N78" i="8"/>
  <c r="M78" i="8"/>
  <c r="O72" i="8"/>
  <c r="N72" i="8"/>
  <c r="N71" i="8" s="1"/>
  <c r="N70" i="8" s="1"/>
  <c r="M72" i="8"/>
  <c r="M71" i="8" s="1"/>
  <c r="M70" i="8" s="1"/>
  <c r="O71" i="8"/>
  <c r="O70" i="8" s="1"/>
  <c r="O64" i="8"/>
  <c r="N64" i="8"/>
  <c r="M64" i="8"/>
  <c r="O62" i="8"/>
  <c r="N62" i="8"/>
  <c r="M62" i="8"/>
  <c r="O60" i="8"/>
  <c r="N60" i="8"/>
  <c r="M60" i="8"/>
  <c r="O58" i="8"/>
  <c r="N58" i="8"/>
  <c r="M58" i="8"/>
  <c r="O56" i="8"/>
  <c r="N56" i="8"/>
  <c r="M56" i="8"/>
  <c r="O53" i="8"/>
  <c r="N53" i="8"/>
  <c r="M53" i="8"/>
  <c r="O50" i="8"/>
  <c r="N50" i="8"/>
  <c r="M50" i="8"/>
  <c r="O46" i="8"/>
  <c r="N46" i="8"/>
  <c r="M46" i="8"/>
  <c r="O44" i="8"/>
  <c r="N44" i="8"/>
  <c r="M44" i="8"/>
  <c r="O42" i="8"/>
  <c r="N42" i="8"/>
  <c r="M42" i="8"/>
  <c r="O40" i="8"/>
  <c r="N40" i="8"/>
  <c r="M40" i="8"/>
  <c r="O36" i="8"/>
  <c r="N36" i="8"/>
  <c r="M36" i="8"/>
  <c r="O33" i="8"/>
  <c r="N33" i="8"/>
  <c r="M33" i="8"/>
  <c r="O24" i="8"/>
  <c r="O23" i="8" s="1"/>
  <c r="O22" i="8" s="1"/>
  <c r="O21" i="8" s="1"/>
  <c r="O20" i="8" s="1"/>
  <c r="O19" i="8" s="1"/>
  <c r="O18" i="8" s="1"/>
  <c r="O17" i="8" s="1"/>
  <c r="N24" i="8"/>
  <c r="N23" i="8" s="1"/>
  <c r="N22" i="8" s="1"/>
  <c r="N21" i="8" s="1"/>
  <c r="N20" i="8" s="1"/>
  <c r="N19" i="8" s="1"/>
  <c r="N18" i="8" s="1"/>
  <c r="N17" i="8" s="1"/>
  <c r="M24" i="8"/>
  <c r="M23" i="8" s="1"/>
  <c r="M22" i="8" s="1"/>
  <c r="M21" i="8" s="1"/>
  <c r="M20" i="8" s="1"/>
  <c r="M19" i="8" s="1"/>
  <c r="M18" i="8" s="1"/>
  <c r="M17" i="8" s="1"/>
  <c r="O15" i="8"/>
  <c r="O14" i="8" s="1"/>
  <c r="O13" i="8" s="1"/>
  <c r="O12" i="8" s="1"/>
  <c r="O11" i="8" s="1"/>
  <c r="O10" i="8" s="1"/>
  <c r="O9" i="8" s="1"/>
  <c r="O8" i="8" s="1"/>
  <c r="N15" i="8"/>
  <c r="N14" i="8" s="1"/>
  <c r="N13" i="8" s="1"/>
  <c r="N12" i="8" s="1"/>
  <c r="N11" i="8" s="1"/>
  <c r="N10" i="8" s="1"/>
  <c r="N9" i="8" s="1"/>
  <c r="N8" i="8" s="1"/>
  <c r="M15" i="8"/>
  <c r="M14" i="8" s="1"/>
  <c r="M13" i="8" s="1"/>
  <c r="M12" i="8" s="1"/>
  <c r="M11" i="8" s="1"/>
  <c r="M10" i="8" s="1"/>
  <c r="M9" i="8" s="1"/>
  <c r="M8" i="8" s="1"/>
  <c r="N32" i="8" l="1"/>
  <c r="N31" i="8" s="1"/>
  <c r="N30" i="8" s="1"/>
  <c r="N29" i="8" s="1"/>
  <c r="N28" i="8" s="1"/>
  <c r="N27" i="8" s="1"/>
  <c r="M32" i="8"/>
  <c r="M31" i="8" s="1"/>
  <c r="M30" i="8" s="1"/>
  <c r="M29" i="8" s="1"/>
  <c r="M28" i="8" s="1"/>
  <c r="M27" i="8" s="1"/>
  <c r="M77" i="8"/>
  <c r="M76" i="8" s="1"/>
  <c r="M68" i="8" s="1"/>
  <c r="M67" i="8" s="1"/>
  <c r="M66" i="8" s="1"/>
  <c r="M26" i="8" s="1"/>
  <c r="M218" i="8"/>
  <c r="M217" i="8" s="1"/>
  <c r="M216" i="8" s="1"/>
  <c r="M215" i="8" s="1"/>
  <c r="M214" i="8" s="1"/>
  <c r="M213" i="8" s="1"/>
  <c r="M212" i="8" s="1"/>
  <c r="M186" i="8"/>
  <c r="M185" i="8" s="1"/>
  <c r="M183" i="8" s="1"/>
  <c r="M182" i="8" s="1"/>
  <c r="M181" i="8" s="1"/>
  <c r="O32" i="8"/>
  <c r="O31" i="8" s="1"/>
  <c r="O30" i="8" s="1"/>
  <c r="O29" i="8" s="1"/>
  <c r="O28" i="8" s="1"/>
  <c r="O27" i="8" s="1"/>
  <c r="M110" i="8"/>
  <c r="M109" i="8" s="1"/>
  <c r="M108" i="8" s="1"/>
  <c r="M107" i="8" s="1"/>
  <c r="M106" i="8" s="1"/>
  <c r="M105" i="8" s="1"/>
  <c r="M149" i="8"/>
  <c r="M148" i="8" s="1"/>
  <c r="M147" i="8" s="1"/>
  <c r="M146" i="8" s="1"/>
  <c r="M145" i="8" s="1"/>
  <c r="M144" i="8" s="1"/>
  <c r="M143" i="8" s="1"/>
  <c r="N149" i="8"/>
  <c r="N148" i="8" s="1"/>
  <c r="O186" i="8"/>
  <c r="O185" i="8" s="1"/>
  <c r="O183" i="8" s="1"/>
  <c r="O182" i="8" s="1"/>
  <c r="O181" i="8" s="1"/>
  <c r="N204" i="8"/>
  <c r="N203" i="8" s="1"/>
  <c r="N198" i="8" s="1"/>
  <c r="N197" i="8" s="1"/>
  <c r="N196" i="8" s="1"/>
  <c r="N195" i="8" s="1"/>
  <c r="N186" i="8"/>
  <c r="N185" i="8" s="1"/>
  <c r="N183" i="8" s="1"/>
  <c r="N182" i="8" s="1"/>
  <c r="N181" i="8" s="1"/>
  <c r="O197" i="8"/>
  <c r="O196" i="8" s="1"/>
  <c r="O195" i="8" s="1"/>
  <c r="N77" i="8"/>
  <c r="N76" i="8" s="1"/>
  <c r="N68" i="8" s="1"/>
  <c r="N67" i="8" s="1"/>
  <c r="N66" i="8" s="1"/>
  <c r="M198" i="8"/>
  <c r="M197" i="8" s="1"/>
  <c r="M196" i="8" s="1"/>
  <c r="M195" i="8" s="1"/>
  <c r="M134" i="8"/>
  <c r="M133" i="8" s="1"/>
  <c r="M132" i="8" s="1"/>
  <c r="M131" i="8" s="1"/>
  <c r="N116" i="8"/>
  <c r="N115" i="8" s="1"/>
  <c r="O116" i="8"/>
  <c r="O115" i="8" s="1"/>
  <c r="O77" i="8"/>
  <c r="O76" i="8" s="1"/>
  <c r="O68" i="8" s="1"/>
  <c r="O67" i="8" s="1"/>
  <c r="O66" i="8" s="1"/>
  <c r="N147" i="8"/>
  <c r="N146" i="8" s="1"/>
  <c r="N145" i="8" s="1"/>
  <c r="N144" i="8" s="1"/>
  <c r="N143" i="8" s="1"/>
  <c r="O147" i="8"/>
  <c r="O146" i="8" s="1"/>
  <c r="O145" i="8" s="1"/>
  <c r="O144" i="8" s="1"/>
  <c r="O143" i="8" s="1"/>
  <c r="M116" i="8"/>
  <c r="N26" i="8" l="1"/>
  <c r="O180" i="8"/>
  <c r="O26" i="8"/>
  <c r="O7" i="8" s="1"/>
  <c r="N180" i="8"/>
  <c r="N7" i="8" s="1"/>
  <c r="M180" i="8"/>
  <c r="M115" i="8"/>
  <c r="M7" i="8" l="1"/>
  <c r="M39" i="7"/>
  <c r="M30" i="3" l="1"/>
  <c r="M28" i="3"/>
  <c r="M22" i="3"/>
  <c r="M27" i="3" l="1"/>
  <c r="N17" i="4" l="1"/>
  <c r="O17" i="4"/>
  <c r="O111" i="7" l="1"/>
  <c r="N111" i="7"/>
  <c r="N110" i="7" s="1"/>
  <c r="N109" i="7" s="1"/>
  <c r="N108" i="7" s="1"/>
  <c r="N107" i="7" s="1"/>
  <c r="N106" i="7" s="1"/>
  <c r="N105" i="7" s="1"/>
  <c r="N104" i="7" s="1"/>
  <c r="M111" i="7"/>
  <c r="M110" i="7" s="1"/>
  <c r="M109" i="7" s="1"/>
  <c r="M108" i="7" s="1"/>
  <c r="M107" i="7" s="1"/>
  <c r="M106" i="7" s="1"/>
  <c r="M105" i="7" s="1"/>
  <c r="M104" i="7" s="1"/>
  <c r="O110" i="7"/>
  <c r="O109" i="7" s="1"/>
  <c r="O108" i="7" s="1"/>
  <c r="O107" i="7" s="1"/>
  <c r="O106" i="7" s="1"/>
  <c r="O105" i="7" s="1"/>
  <c r="O104" i="7" s="1"/>
  <c r="M99" i="7"/>
  <c r="M98" i="7" s="1"/>
  <c r="M97" i="7" s="1"/>
  <c r="M96" i="7" s="1"/>
  <c r="M95" i="7" s="1"/>
  <c r="M94" i="7" s="1"/>
  <c r="M93" i="7" s="1"/>
  <c r="M92" i="7" s="1"/>
  <c r="O99" i="7"/>
  <c r="O98" i="7" s="1"/>
  <c r="O97" i="7" s="1"/>
  <c r="O96" i="7" s="1"/>
  <c r="O95" i="7" s="1"/>
  <c r="O94" i="7" s="1"/>
  <c r="O93" i="7" s="1"/>
  <c r="O92" i="7" s="1"/>
  <c r="N99" i="7"/>
  <c r="N98" i="7" s="1"/>
  <c r="N97" i="7" s="1"/>
  <c r="N96" i="7" s="1"/>
  <c r="N95" i="7" s="1"/>
  <c r="N94" i="7" s="1"/>
  <c r="N93" i="7" s="1"/>
  <c r="N92" i="7" s="1"/>
  <c r="R91" i="7"/>
  <c r="R90" i="7"/>
  <c r="R89" i="7"/>
  <c r="R88" i="7"/>
  <c r="R87" i="7"/>
  <c r="O85" i="7"/>
  <c r="O84" i="7" s="1"/>
  <c r="O83" i="7" s="1"/>
  <c r="O82" i="7" s="1"/>
  <c r="O81" i="7" s="1"/>
  <c r="O80" i="7" s="1"/>
  <c r="O79" i="7" s="1"/>
  <c r="O78" i="7" s="1"/>
  <c r="N85" i="7"/>
  <c r="N84" i="7" s="1"/>
  <c r="N83" i="7" s="1"/>
  <c r="N82" i="7" s="1"/>
  <c r="N81" i="7" s="1"/>
  <c r="N80" i="7" s="1"/>
  <c r="N79" i="7" s="1"/>
  <c r="N78" i="7" s="1"/>
  <c r="M84" i="7"/>
  <c r="M83" i="7" s="1"/>
  <c r="M82" i="7" s="1"/>
  <c r="M81" i="7" s="1"/>
  <c r="M80" i="7" s="1"/>
  <c r="M79" i="7" s="1"/>
  <c r="M78" i="7" s="1"/>
  <c r="M77" i="7"/>
  <c r="M76" i="7" s="1"/>
  <c r="M75" i="7" s="1"/>
  <c r="M74" i="7" s="1"/>
  <c r="O76" i="7"/>
  <c r="O75" i="7" s="1"/>
  <c r="O74" i="7" s="1"/>
  <c r="N76" i="7"/>
  <c r="N75" i="7" s="1"/>
  <c r="N74" i="7" s="1"/>
  <c r="O72" i="7"/>
  <c r="O71" i="7" s="1"/>
  <c r="O70" i="7" s="1"/>
  <c r="N72" i="7"/>
  <c r="N71" i="7" s="1"/>
  <c r="N70" i="7" s="1"/>
  <c r="M72" i="7"/>
  <c r="M71" i="7" s="1"/>
  <c r="M70" i="7" s="1"/>
  <c r="O65" i="7"/>
  <c r="O64" i="7" s="1"/>
  <c r="O63" i="7" s="1"/>
  <c r="O62" i="7" s="1"/>
  <c r="O61" i="7" s="1"/>
  <c r="O60" i="7" s="1"/>
  <c r="N65" i="7"/>
  <c r="N64" i="7" s="1"/>
  <c r="N63" i="7" s="1"/>
  <c r="N62" i="7" s="1"/>
  <c r="N61" i="7" s="1"/>
  <c r="N60" i="7" s="1"/>
  <c r="M65" i="7"/>
  <c r="M64" i="7" s="1"/>
  <c r="M63" i="7" s="1"/>
  <c r="M62" i="7" s="1"/>
  <c r="M61" i="7" s="1"/>
  <c r="M60" i="7" s="1"/>
  <c r="O56" i="7"/>
  <c r="O55" i="7" s="1"/>
  <c r="O54" i="7" s="1"/>
  <c r="O53" i="7" s="1"/>
  <c r="O52" i="7" s="1"/>
  <c r="O51" i="7" s="1"/>
  <c r="O50" i="7" s="1"/>
  <c r="N56" i="7"/>
  <c r="N55" i="7" s="1"/>
  <c r="N54" i="7" s="1"/>
  <c r="N53" i="7" s="1"/>
  <c r="N52" i="7" s="1"/>
  <c r="N51" i="7" s="1"/>
  <c r="N50" i="7" s="1"/>
  <c r="M56" i="7"/>
  <c r="M55" i="7" s="1"/>
  <c r="M54" i="7" s="1"/>
  <c r="M53" i="7" s="1"/>
  <c r="M52" i="7" s="1"/>
  <c r="M51" i="7" s="1"/>
  <c r="M50" i="7" s="1"/>
  <c r="M49" i="7" s="1"/>
  <c r="M47" i="7"/>
  <c r="O45" i="7"/>
  <c r="O44" i="7" s="1"/>
  <c r="N45" i="7"/>
  <c r="N44" i="7" s="1"/>
  <c r="O42" i="7"/>
  <c r="O41" i="7" s="1"/>
  <c r="N42" i="7"/>
  <c r="N41" i="7" s="1"/>
  <c r="M42" i="7"/>
  <c r="M41" i="7" s="1"/>
  <c r="M36" i="7"/>
  <c r="O36" i="7"/>
  <c r="N36" i="7"/>
  <c r="O28" i="7"/>
  <c r="O27" i="7" s="1"/>
  <c r="N28" i="7"/>
  <c r="N27" i="7" s="1"/>
  <c r="M28" i="7"/>
  <c r="M27" i="7" s="1"/>
  <c r="M25" i="7"/>
  <c r="M24" i="7" s="1"/>
  <c r="O25" i="7"/>
  <c r="O24" i="7" s="1"/>
  <c r="O23" i="7" s="1"/>
  <c r="O22" i="7" s="1"/>
  <c r="O21" i="7" s="1"/>
  <c r="O20" i="7" s="1"/>
  <c r="O19" i="7" s="1"/>
  <c r="O18" i="7" s="1"/>
  <c r="N25" i="7"/>
  <c r="N24" i="7" s="1"/>
  <c r="N23" i="7" s="1"/>
  <c r="N22" i="7" s="1"/>
  <c r="N21" i="7" s="1"/>
  <c r="N20" i="7" s="1"/>
  <c r="N19" i="7" s="1"/>
  <c r="N18" i="7" s="1"/>
  <c r="O15" i="7"/>
  <c r="O14" i="7" s="1"/>
  <c r="O13" i="7" s="1"/>
  <c r="O12" i="7" s="1"/>
  <c r="O11" i="7" s="1"/>
  <c r="O10" i="7" s="1"/>
  <c r="O9" i="7" s="1"/>
  <c r="O8" i="7" s="1"/>
  <c r="N15" i="7"/>
  <c r="N14" i="7" s="1"/>
  <c r="N13" i="7" s="1"/>
  <c r="N12" i="7" s="1"/>
  <c r="N11" i="7" s="1"/>
  <c r="N10" i="7" s="1"/>
  <c r="N9" i="7" s="1"/>
  <c r="N8" i="7" s="1"/>
  <c r="M15" i="7"/>
  <c r="M14" i="7" s="1"/>
  <c r="M13" i="7" s="1"/>
  <c r="M12" i="7" s="1"/>
  <c r="M11" i="7" s="1"/>
  <c r="M10" i="7" s="1"/>
  <c r="M9" i="7" s="1"/>
  <c r="M8" i="7" s="1"/>
  <c r="M46" i="7" l="1"/>
  <c r="M45" i="7" s="1"/>
  <c r="M44" i="7" s="1"/>
  <c r="M23" i="7"/>
  <c r="M22" i="7" s="1"/>
  <c r="M21" i="7" s="1"/>
  <c r="M20" i="7" s="1"/>
  <c r="M19" i="7" s="1"/>
  <c r="M18" i="7" s="1"/>
  <c r="N69" i="7"/>
  <c r="N68" i="7" s="1"/>
  <c r="N67" i="7" s="1"/>
  <c r="N59" i="7" s="1"/>
  <c r="N58" i="7" s="1"/>
  <c r="M35" i="7"/>
  <c r="M69" i="7"/>
  <c r="M68" i="7" s="1"/>
  <c r="M67" i="7" s="1"/>
  <c r="M59" i="7" s="1"/>
  <c r="M58" i="7" s="1"/>
  <c r="N35" i="7"/>
  <c r="N34" i="7" s="1"/>
  <c r="N33" i="7" s="1"/>
  <c r="N32" i="7" s="1"/>
  <c r="N31" i="7" s="1"/>
  <c r="N30" i="7" s="1"/>
  <c r="O69" i="7"/>
  <c r="O68" i="7" s="1"/>
  <c r="O67" i="7" s="1"/>
  <c r="O59" i="7" s="1"/>
  <c r="O58" i="7" s="1"/>
  <c r="O35" i="7"/>
  <c r="O34" i="7" s="1"/>
  <c r="O33" i="7" s="1"/>
  <c r="O32" i="7" s="1"/>
  <c r="O31" i="7" s="1"/>
  <c r="O30" i="7" s="1"/>
  <c r="N49" i="7"/>
  <c r="O49" i="7"/>
  <c r="M34" i="7" l="1"/>
  <c r="M33" i="7" s="1"/>
  <c r="M32" i="7" s="1"/>
  <c r="M31" i="7" s="1"/>
  <c r="M30" i="7" s="1"/>
  <c r="N7" i="7"/>
  <c r="Q7" i="7" s="1"/>
  <c r="M7" i="7"/>
  <c r="P7" i="7" s="1"/>
  <c r="O7" i="7"/>
  <c r="R7" i="7" s="1"/>
  <c r="N27" i="3"/>
  <c r="O27" i="3"/>
  <c r="N24" i="3" l="1"/>
  <c r="N21" i="3" s="1"/>
  <c r="O24" i="3"/>
  <c r="O21" i="3" s="1"/>
  <c r="M24" i="3"/>
  <c r="M21" i="3" s="1"/>
  <c r="N30" i="4" l="1"/>
  <c r="O30" i="4"/>
  <c r="M30" i="4"/>
  <c r="N28" i="4"/>
  <c r="O28" i="4"/>
  <c r="M28" i="4"/>
  <c r="N24" i="4"/>
  <c r="O24" i="4"/>
  <c r="N22" i="4"/>
  <c r="O22" i="4"/>
  <c r="M22" i="4"/>
  <c r="N14" i="4"/>
  <c r="N13" i="4" s="1"/>
  <c r="O14" i="4"/>
  <c r="M14" i="4"/>
  <c r="M13" i="4" s="1"/>
  <c r="O13" i="4" l="1"/>
  <c r="N49" i="3"/>
  <c r="O49" i="3"/>
  <c r="M49" i="3"/>
  <c r="M43" i="3" s="1"/>
  <c r="N44" i="3"/>
  <c r="O44" i="3"/>
  <c r="N43" i="3" l="1"/>
  <c r="O43" i="3"/>
  <c r="N40" i="3"/>
  <c r="O40" i="3"/>
  <c r="M40" i="3"/>
  <c r="N12" i="4" l="1"/>
  <c r="N11" i="4" s="1"/>
  <c r="N10" i="4" s="1"/>
  <c r="N9" i="4" s="1"/>
  <c r="N8" i="4" s="1"/>
  <c r="N7" i="4" s="1"/>
  <c r="N6" i="4" s="1"/>
  <c r="O12" i="4"/>
  <c r="O11" i="4" s="1"/>
  <c r="O10" i="4" s="1"/>
  <c r="O9" i="4" s="1"/>
  <c r="O8" i="4" s="1"/>
  <c r="O7" i="4" s="1"/>
  <c r="O6" i="4" s="1"/>
  <c r="M12" i="4"/>
  <c r="M11" i="4" s="1"/>
  <c r="M10" i="4" s="1"/>
  <c r="M9" i="4" s="1"/>
  <c r="M8" i="4" s="1"/>
  <c r="M7" i="4" s="1"/>
  <c r="M6" i="4" s="1"/>
  <c r="N13" i="3"/>
  <c r="N12" i="3" s="1"/>
  <c r="N11" i="3" s="1"/>
  <c r="N10" i="3" s="1"/>
  <c r="N9" i="3" s="1"/>
  <c r="N8" i="3" s="1"/>
  <c r="N7" i="3" s="1"/>
  <c r="O13" i="3"/>
  <c r="O12" i="3" s="1"/>
  <c r="O11" i="3" s="1"/>
  <c r="O10" i="3" s="1"/>
  <c r="O9" i="3" s="1"/>
  <c r="O8" i="3" s="1"/>
  <c r="O7" i="3" s="1"/>
  <c r="M13" i="3"/>
  <c r="M12" i="3" s="1"/>
  <c r="M11" i="3" s="1"/>
  <c r="M10" i="3" s="1"/>
  <c r="M9" i="3" s="1"/>
  <c r="M8" i="3" s="1"/>
  <c r="M7" i="3" s="1"/>
  <c r="N39" i="3"/>
  <c r="N38" i="3" s="1"/>
  <c r="N37" i="3" s="1"/>
  <c r="N36" i="3" s="1"/>
  <c r="N35" i="3" s="1"/>
  <c r="N34" i="3" s="1"/>
  <c r="O39" i="3"/>
  <c r="O38" i="3" s="1"/>
  <c r="O37" i="3" s="1"/>
  <c r="O36" i="3" s="1"/>
  <c r="O35" i="3" s="1"/>
  <c r="O34" i="3" s="1"/>
  <c r="M39" i="3"/>
  <c r="M38" i="3" s="1"/>
  <c r="M37" i="3" s="1"/>
  <c r="M36" i="3" s="1"/>
  <c r="M35" i="3" s="1"/>
  <c r="M34" i="3" s="1"/>
  <c r="O20" i="3" l="1"/>
  <c r="O19" i="3" s="1"/>
  <c r="O18" i="3" s="1"/>
  <c r="O17" i="3" s="1"/>
  <c r="O16" i="3" s="1"/>
  <c r="O15" i="3" s="1"/>
  <c r="O6" i="3" s="1"/>
  <c r="N20" i="3"/>
  <c r="N19" i="3" s="1"/>
  <c r="N18" i="3" s="1"/>
  <c r="N17" i="3" s="1"/>
  <c r="N16" i="3" s="1"/>
  <c r="N15" i="3" s="1"/>
  <c r="N6" i="3" s="1"/>
  <c r="M20" i="3" l="1"/>
  <c r="M19" i="3" s="1"/>
  <c r="M18" i="3" s="1"/>
  <c r="M17" i="3" s="1"/>
  <c r="M16" i="3" s="1"/>
  <c r="M15" i="3" s="1"/>
  <c r="M6" i="3" s="1"/>
</calcChain>
</file>

<file path=xl/sharedStrings.xml><?xml version="1.0" encoding="utf-8"?>
<sst xmlns="http://schemas.openxmlformats.org/spreadsheetml/2006/main" count="4174" uniqueCount="441">
  <si>
    <t/>
  </si>
  <si>
    <t>рублей</t>
  </si>
  <si>
    <t>ГП</t>
  </si>
  <si>
    <t>ГРБС</t>
  </si>
  <si>
    <t>Рз</t>
  </si>
  <si>
    <t>Пр</t>
  </si>
  <si>
    <t>НР</t>
  </si>
  <si>
    <t>ВР</t>
  </si>
  <si>
    <t>Единица измерения</t>
  </si>
  <si>
    <t>Мощность</t>
  </si>
  <si>
    <t>Срок ввода в действие</t>
  </si>
  <si>
    <t>2025 год</t>
  </si>
  <si>
    <t>2026 год</t>
  </si>
  <si>
    <t>2027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</si>
  <si>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</si>
  <si>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</si>
  <si>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</si>
  <si>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</si>
  <si>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</si>
  <si>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</si>
  <si>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</si>
  <si>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</si>
  <si>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</si>
  <si>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</si>
  <si>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</si>
  <si>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14</t>
  </si>
  <si>
    <t>15</t>
  </si>
  <si>
    <t>16</t>
  </si>
  <si>
    <t>Итого</t>
  </si>
  <si>
    <t>Эффективное вовлечение в оборот земель сельскохозяйственного назначения и развитие мелиоративного комплекса Брянской области</t>
  </si>
  <si>
    <t>06</t>
  </si>
  <si>
    <t>Региональный проект "Вовлечение в оборот и комплексная мелиорация земель сельскохозяйственного назначения"</t>
  </si>
  <si>
    <t>01</t>
  </si>
  <si>
    <t>Управление имущественных отношений Брянской области</t>
  </si>
  <si>
    <t>824</t>
  </si>
  <si>
    <t>Национальная экономика</t>
  </si>
  <si>
    <t>04</t>
  </si>
  <si>
    <t>Другие вопросы в области национальной экономики</t>
  </si>
  <si>
    <t>Приобретение земельных участков из земель сельскохозяйственного назначения в государственную собственность Брянской области</t>
  </si>
  <si>
    <t>17410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</si>
  <si>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</si>
  <si>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</si>
  <si>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Комплексное развитие сельских территорий Брянской области</t>
  </si>
  <si>
    <t>07</t>
  </si>
  <si>
    <t>Региональный проект "Развитие транспортной инфраструктуры на сельских территориях"</t>
  </si>
  <si>
    <t>819</t>
  </si>
  <si>
    <t>Дорожное хозяйство (дорожные фонды)</t>
  </si>
  <si>
    <t>09</t>
  </si>
  <si>
    <t>Развитие транспортной инфраструктуры на сельских территориях</t>
  </si>
  <si>
    <t>R3720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</si>
  <si>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</si>
  <si>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</si>
  <si>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Реконструкция автомобильной дороги Яковск - Копылин на участке км 0+200 - км 3+300 в Трубчевском муниципальном районе Брянской области</t>
  </si>
  <si>
    <t>Развитие топливно-энергетического комплекса и жилищно-коммунального хозяйства Брянской области</t>
  </si>
  <si>
    <t>Региональный проект "Развитие инфраструктуры сферы жилищно-коммунального хозяйства"</t>
  </si>
  <si>
    <t>02</t>
  </si>
  <si>
    <t>Департамент топливно-энергетического комплекса и жилищно-коммунального хозяйства Брянской области</t>
  </si>
  <si>
    <t>812</t>
  </si>
  <si>
    <t>Жилищно-коммунальное хозяйство</t>
  </si>
  <si>
    <t>05</t>
  </si>
  <si>
    <t>Коммунальное хозяйство</t>
  </si>
  <si>
    <t>Строительство (реконструкция) объектов теплоснабжения</t>
  </si>
  <si>
    <t>1И050</t>
  </si>
  <si>
    <t>Развитие здравоохранения Брянской области</t>
  </si>
  <si>
    <t>Региональный проект "Обеспечение медицинских организаций системы здравоохранения квалифицированными кадрами"</t>
  </si>
  <si>
    <t>814</t>
  </si>
  <si>
    <t>Здравоохранение</t>
  </si>
  <si>
    <t>Другие вопросы в области здравоохранения</t>
  </si>
  <si>
    <t>Обеспечение жильем медицинских работников государственных учреждений здравоохранения Брянской области</t>
  </si>
  <si>
    <t>13830</t>
  </si>
  <si>
    <t>Субсидии на приобретение объектов недвижимого имущества в государственную (муниципальную) собственность бюджетным учреждениям</t>
  </si>
  <si>
    <t>461</t>
  </si>
  <si>
    <t>Субсидии на приобретение объектов недвижимого имущества в государственную (муниципальную) собственность автономным учреждениям</t>
  </si>
  <si>
    <t>462</t>
  </si>
  <si>
    <t>Региональный проект "Развитие инфраструктуры сферы здравоохранения"</t>
  </si>
  <si>
    <t>Стационарная медицинская помощь</t>
  </si>
  <si>
    <t>Строительство (реконструкция) медицинских учреждений</t>
  </si>
  <si>
    <t>1И010</t>
  </si>
  <si>
    <t>Пристройка к хирургическому корпусу с консультативной поликлиникой на 200 посещений и хирургическим блоком на 90 коек ГАУЗ "Брянский областной онкологический диспансер"</t>
  </si>
  <si>
    <t>Посещение в смену</t>
  </si>
  <si>
    <t>200</t>
  </si>
  <si>
    <t>2028</t>
  </si>
  <si>
    <t>Административно-морфологический корпус ГБУЗ "Брянское областное бюро судебно-медицинской экспертизы</t>
  </si>
  <si>
    <t>800</t>
  </si>
  <si>
    <t>2025</t>
  </si>
  <si>
    <t>2027</t>
  </si>
  <si>
    <t>Развитие культуры и туризма в Брянской области</t>
  </si>
  <si>
    <t>Региональный проект "Развитие инфраструктуры сферы культуры"</t>
  </si>
  <si>
    <t>815</t>
  </si>
  <si>
    <t>Культура, кинематография</t>
  </si>
  <si>
    <t>08</t>
  </si>
  <si>
    <t>Культура</t>
  </si>
  <si>
    <t>Строительство (реконструкция) учреждений культуры</t>
  </si>
  <si>
    <t>1И030</t>
  </si>
  <si>
    <t>Развитие физической культуры и спорта Брянской области</t>
  </si>
  <si>
    <t>25</t>
  </si>
  <si>
    <t>Региональный проект "Обеспечение спортивных организаций квалифицированными кадрами"</t>
  </si>
  <si>
    <t>825</t>
  </si>
  <si>
    <t>Физическая культура и спорт</t>
  </si>
  <si>
    <t>Физическая культура</t>
  </si>
  <si>
    <t>Обеспечение жильем тренеров, тренеров-преподавателей учреждений физической культуры и спорта Брянской области</t>
  </si>
  <si>
    <t>17620</t>
  </si>
  <si>
    <t>Региональный проект "Развитие жилищного строительства на сельских территориях и повышение уровня благоустройства домовладений"</t>
  </si>
  <si>
    <t>817</t>
  </si>
  <si>
    <t>Сельское хозяйство и рыболовство</t>
  </si>
  <si>
    <t>Обеспечение комплексного развития сельских территорий (Строительство (приобретение) жилого помещения (жилого дома), предоставляемого гражданам Российской Федерации, проживающим на сельских территориях, территориях опорных населенных пунктов, по договору найма жилого помещения)</t>
  </si>
  <si>
    <t>R5762</t>
  </si>
  <si>
    <t>Субсидии на софинансирование капитальных вложений в объекты государственной (муниципальной) собственности</t>
  </si>
  <si>
    <t>522</t>
  </si>
  <si>
    <t>Единица</t>
  </si>
  <si>
    <t>Строительство (реконструкция) объектов водоснабжения в населенных пунктах Брянской области</t>
  </si>
  <si>
    <t>1И110</t>
  </si>
  <si>
    <t>Строительство сетей водоснабжения по пер. 1-ый Клинцовский, пер. 2-ой Клинцовский, пер. 3-ий Клинцовский в с. Займище г. Клинцы Брянской области</t>
  </si>
  <si>
    <t>Метр</t>
  </si>
  <si>
    <t>Строительство системы водоснабжения в с. Глоднево Брасовского района Брянской области</t>
  </si>
  <si>
    <t>Кубический метр в час</t>
  </si>
  <si>
    <t>2026</t>
  </si>
  <si>
    <t>Строительство системы водоснабжения в н.п. Стеклянная Радица Брянского района Брянской области</t>
  </si>
  <si>
    <t>Реконструкция системы водоснабжения в д. Зимницкая Слобода Дубровского района Брянской области</t>
  </si>
  <si>
    <t>Реконструкция сетей водоснабжения в д. Сельцо Дятьковского района Брянской области</t>
  </si>
  <si>
    <t>Реконструкция системы водоснабжения в д. Гощь Карачевского района Брянской области</t>
  </si>
  <si>
    <t>Реконструкция водозаборного сооружения в д. Макаричи Красногорского района Брянской области</t>
  </si>
  <si>
    <t>Строительство водозаборного сооружения в п.Октябрьский Почепского района Брянской области</t>
  </si>
  <si>
    <t>Строительство водонапорной башни и водопроводной сети в д.Трыковка Карачевского района Брянской области</t>
  </si>
  <si>
    <t>Реконструкция системы водоснабжения в п.Старь Дятьковского района Брянской области</t>
  </si>
  <si>
    <t>Реконструкция водопроводной сети в г. Злынка, ул. Вокзальная Злынковского района Брянской области</t>
  </si>
  <si>
    <t>Развитие образования и науки Брянской области</t>
  </si>
  <si>
    <t>Региональный проект "Развитие инфраструктуры сферы образования"</t>
  </si>
  <si>
    <t>Образование</t>
  </si>
  <si>
    <t>Общее образование</t>
  </si>
  <si>
    <t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14 июля 2021 года № 1189 (Строительство школы на территории бывшего аэропорта по ул. Амосова в Советском районе г. Брянска)</t>
  </si>
  <si>
    <t>98060</t>
  </si>
  <si>
    <t>Строительство школы на территории бывшего аэропорта по ул. Амосова в Советском районе г. Брянска</t>
  </si>
  <si>
    <t>Ученическое место</t>
  </si>
  <si>
    <t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14 июля 2021 года № 1189 (Строительство школы на территории бывшего аэропорта по ул. Амосова в Советском районе г. Брянска), за счет средств областного бюджета</t>
  </si>
  <si>
    <t>Обеспечение реализации государственных полномочий в области строительства, архитектуры и развитие дорожного хозяйства Брянской области</t>
  </si>
  <si>
    <t>19</t>
  </si>
  <si>
    <t>Региональный проект "Региональная и местная дорожная сеть (Брянская область)"</t>
  </si>
  <si>
    <t>И8</t>
  </si>
  <si>
    <t>Развитие и совершенствование сети автомобильных дорог общего пользования местного значения</t>
  </si>
  <si>
    <t>9Д020</t>
  </si>
  <si>
    <t>Строительство автомобильных дорог в ГУП ОНО ОПХ "Черемушки" в  д. Дубровка Брянского района Брянской области (6 этап)</t>
  </si>
  <si>
    <t>Строительство дороги дублера ул. Карачижской (от дома № 79/1 по пр-ту Ст.Димитрова до ул.Калинина) в Советском районе г.Брянска</t>
  </si>
  <si>
    <t>Региональный проект "Развитие инфраструктуры сферы спорта"</t>
  </si>
  <si>
    <t>Массовый спорт</t>
  </si>
  <si>
    <t>Строительство (реконструкция) объектов физической культуры и спорта</t>
  </si>
  <si>
    <t>1И120</t>
  </si>
  <si>
    <t>Дворец зимних видов спорта в Фокинском районе города Брянска</t>
  </si>
  <si>
    <t>Человек</t>
  </si>
  <si>
    <t>Спортивно-оздоровительный комплекс в г. Новозыбкове Брянской области</t>
  </si>
  <si>
    <t>Дворец зимних видов спорта в с.Глинищево Брянского района Брянской области</t>
  </si>
  <si>
    <t>Спортивно-оздоровительный комплекс в г. Злынке Брянской области</t>
  </si>
  <si>
    <t>Спортивно-оздоровительный комплекс в п. Клетня Клетнянского района Брянской области</t>
  </si>
  <si>
    <t>Спортивно-оздоровительный комплекс в г. Севске Брянской области</t>
  </si>
  <si>
    <t>Спортивно-оздоровительный комплекс в г. Трубчевске Брянской области</t>
  </si>
  <si>
    <t>Спортивно-оздоровительный комплекс в г. Унече Брянской области</t>
  </si>
  <si>
    <t>Спортивно-оздоровительный комплекс в п.Локоть Брасовского района Брянской области</t>
  </si>
  <si>
    <t>Спортивно-оздоровительный комплекс в г.Карачеве Брянской области</t>
  </si>
  <si>
    <t>Перечень 
объектов бюджетных инвестиций государственной собственности региональной адресной инвестиционной программы на 2025 - 2027 годы</t>
  </si>
  <si>
    <t>Перечень 
объектов капитальных вложений муниципальной собственности региональной адресной инвестиционной программы на 2025 - 2027 годы</t>
  </si>
  <si>
    <t>Перечень 
объектов недвижимого имущества региональной адресной инвестиционной программы на 2025 - 2027 годы, приобретаемого в государственную собственность Брянской области</t>
  </si>
  <si>
    <t>Наименование государственного заказчика; объекта</t>
  </si>
  <si>
    <t>ТСЭ</t>
  </si>
  <si>
    <t>СЭ</t>
  </si>
  <si>
    <t>Наименование муниципального образования; объекта</t>
  </si>
  <si>
    <t>Перечень 
объектов недвижимого имущества региональной адресной инвестиционной программы на 2025 - 2027 годы, приобретаемого в муниципальную собственность 
Брянской области</t>
  </si>
  <si>
    <t>Департамент строительства Брянской области</t>
  </si>
  <si>
    <t>Государственный заказчик: государственное казённое учреждение "Управление автомобильных дорог Брянской области"</t>
  </si>
  <si>
    <t>Государственный заказчик: государственное казённое учреждение "Управление капитального строительства Брянской области"</t>
  </si>
  <si>
    <t>Вскрытий в год</t>
  </si>
  <si>
    <t>Километр</t>
  </si>
  <si>
    <t>Департамент культуры Брянской области</t>
  </si>
  <si>
    <t>Нераспределенные средства</t>
  </si>
  <si>
    <t>Малоэтажный жилой комплекс в н.п. Журиничи Брянского района Брянской области</t>
  </si>
  <si>
    <t>66</t>
  </si>
  <si>
    <t>3,202</t>
  </si>
  <si>
    <t>6,6</t>
  </si>
  <si>
    <t>Брянский муниципальный район</t>
  </si>
  <si>
    <t>Департамент сельского хозяйства Брянской области</t>
  </si>
  <si>
    <t>Городской округ город Клинцы</t>
  </si>
  <si>
    <t>Брасовский муниципальный район</t>
  </si>
  <si>
    <t>Дубровский муниципальный район</t>
  </si>
  <si>
    <t>Карачевский муниципальный район</t>
  </si>
  <si>
    <t>Красногорский муниципальный район</t>
  </si>
  <si>
    <t>Почепский муниципальный район</t>
  </si>
  <si>
    <t>Карачевское городское поселение Карачевского муниципального района</t>
  </si>
  <si>
    <t>Старское городское поселение Дятьковского муниципального района</t>
  </si>
  <si>
    <t>Злынковское городское поселение Злынковского муниципального района</t>
  </si>
  <si>
    <t>Городской округ город Брянск</t>
  </si>
  <si>
    <t>Злынковский муниципальный район</t>
  </si>
  <si>
    <t>Клетнянский муниципальный район</t>
  </si>
  <si>
    <t>Севский муниципальный район</t>
  </si>
  <si>
    <t>Трубчевский муниципальный район</t>
  </si>
  <si>
    <t>Унечский муниципальный район</t>
  </si>
  <si>
    <t>Государственное бюджетное учреждение дополнительного образования  "Брянская областная спортивная школа олимпийского резерва "Русь"</t>
  </si>
  <si>
    <t xml:space="preserve">Жилое помещение (квартира 1-комн.) г.Брянск                                     </t>
  </si>
  <si>
    <t>Государственное автономное учреждение Брянской области "Дворец единоборств имени Артема Осипенко"</t>
  </si>
  <si>
    <t>Квадратный метр</t>
  </si>
  <si>
    <t>Государственное автономное учреждение дополнительного образования "Брянская областная спортивная школа "Горизонт"</t>
  </si>
  <si>
    <t>Жилое помещение (квартира 1-комн.) г.Брянск</t>
  </si>
  <si>
    <t>Жилое помещение (квартира 2-комн.) рп.Дубровка</t>
  </si>
  <si>
    <t>Жуковский муниципальный округ</t>
  </si>
  <si>
    <t>Климовский муниципальный район</t>
  </si>
  <si>
    <t>Жилое помещение (квартира 2-комн.) г.Клинцы</t>
  </si>
  <si>
    <t>Жилое помещение (квартира 1-комн.) п.Почеп</t>
  </si>
  <si>
    <t>Жилое помещение (квартира 2-комн.) г.Жуковка</t>
  </si>
  <si>
    <t>Жилое помещение (квартира 4-комн.) г.Жуковка</t>
  </si>
  <si>
    <t>Жилое помещение (квартира 1-комн.) г.Трубчевск</t>
  </si>
  <si>
    <t>МВт</t>
  </si>
  <si>
    <t>2400</t>
  </si>
  <si>
    <t>6,5</t>
  </si>
  <si>
    <t>1500</t>
  </si>
  <si>
    <t>3152</t>
  </si>
  <si>
    <t>1490</t>
  </si>
  <si>
    <t>50</t>
  </si>
  <si>
    <t>Ивотское городское поселение Дятьковского муниципального района</t>
  </si>
  <si>
    <t>4500</t>
  </si>
  <si>
    <t>Новозыбковский городской округ</t>
  </si>
  <si>
    <t>Директор департамента
строительства Брянской области</t>
  </si>
  <si>
    <t>Е.Н. Захаренко</t>
  </si>
  <si>
    <t>Заместитель Губернатора
Брянской области</t>
  </si>
  <si>
    <t>Н.К. Симоненко</t>
  </si>
  <si>
    <t>Исп. Бобаков Д.А.
Тел. 77-01-70 доб. 254</t>
  </si>
  <si>
    <t>Департамент физической культуры и спорта Брянской области</t>
  </si>
  <si>
    <t>Департамент здравоохранения Брянской области</t>
  </si>
  <si>
    <t>R1110</t>
  </si>
  <si>
    <t>Капитальные вложения в объекты государственной собственности субъектов Российской Федерации</t>
  </si>
  <si>
    <t>Строительство (реконструкция) объектов инфраструктуры, реализация которых осуществляется в соответствии с постановлением Правительства Российской Федерации от 2 февраля 2022 года № 87 "О предоставлении публично-правовой компанией "Фонд развития территорий" за счет привлеченных средств Фонда национального благосостояния займов юридическим лицам, в том числе путем приобретения облигаций юридических лиц при их первичном размещении, в целях реализации проектов по строительству, реконструкции, модернизации объектов инфраструктуры, и о внесении изменения в Положение о Правительственной комиссии по региональному развитию в Российской Федерации"</t>
  </si>
  <si>
    <t>13520</t>
  </si>
  <si>
    <t>Переход под железной дорогой Брянск-2 водовода речной воды в Фокинском районе в две нитки - вынос с эстакады путепровода д=500мм</t>
  </si>
  <si>
    <t>Водовод от ТК "Трубчевский" до ул. Вали Сафроновой д=500 мм</t>
  </si>
  <si>
    <t>Строительство (реконструкция) учреждений образования</t>
  </si>
  <si>
    <t>14920</t>
  </si>
  <si>
    <t>Место</t>
  </si>
  <si>
    <t>Модернизация инфраструктуры общего образования в отдельных субъектах Российской Федерации</t>
  </si>
  <si>
    <t>R2390</t>
  </si>
  <si>
    <t>Школа в районе бывшего аэропорта города Брянска</t>
  </si>
  <si>
    <t>Тысяча кубических метров в сутки</t>
  </si>
  <si>
    <t>Дополнительное образование детей</t>
  </si>
  <si>
    <t>03</t>
  </si>
  <si>
    <t>Сохранение объекта культурного наследия (здания техникума, в котором учился Г.Н. Скоробогатый) с приспособлением для современного использования (здание ГАУ ДО "Клинцовский детский технопарк "Кванториум")</t>
  </si>
  <si>
    <t>Развитие промышленности, транспорта и связи Брянской области</t>
  </si>
  <si>
    <t>37</t>
  </si>
  <si>
    <t>Региональный проект "Развитие международного аэропорта "Брянск"</t>
  </si>
  <si>
    <t>Транспорт</t>
  </si>
  <si>
    <t>Реконструкция аэропортового комплекса (г. Брянск)</t>
  </si>
  <si>
    <t>Тысяча квадратных метров</t>
  </si>
  <si>
    <t>1529,4</t>
  </si>
  <si>
    <t>А1100</t>
  </si>
  <si>
    <t>Строительство Центра культурного развития по адресу: Россия, Брянская область, г.Почеп, ул. Злынковская, участок 6</t>
  </si>
  <si>
    <t>8480,54</t>
  </si>
  <si>
    <t>А2390</t>
  </si>
  <si>
    <t>Сельцовский городской округ</t>
  </si>
  <si>
    <t>Строительство спортзала размерами 12х24м, пристроенного к зданию МОУ СОШ №5 г. Сельцо по адресу: Брянская область, г. Сельцо, ул. Школьная, д. 25</t>
  </si>
  <si>
    <t>22</t>
  </si>
  <si>
    <t>Мглинский муниципальный район</t>
  </si>
  <si>
    <t>Строительство столовой МБОУ "Мглинская СОШ № 1" по адресу: площадь Советская г. Мглина Брянской области</t>
  </si>
  <si>
    <t>150</t>
  </si>
  <si>
    <t>Суражский муниципальный район</t>
  </si>
  <si>
    <t>Пристройка к МБОУ СОШ №1 г. Суража Брянской области</t>
  </si>
  <si>
    <t>324</t>
  </si>
  <si>
    <t>Стародубский муниципальный округ</t>
  </si>
  <si>
    <t>Спортивно-оздоровительный комплекс в г. Стародубе Брянской области</t>
  </si>
  <si>
    <t>Государственное бюджетное учреждение здравоохранения "Фокинская городская больница имени В.И. Гедройц"</t>
  </si>
  <si>
    <t xml:space="preserve">Жилое помещение (квартира 2-комн.)  
г. Фокино                                     </t>
  </si>
  <si>
    <t>816</t>
  </si>
  <si>
    <t>Другие вопросы в области образования</t>
  </si>
  <si>
    <t>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</si>
  <si>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465</t>
  </si>
  <si>
    <t>Департамент образования и науки Брянской области</t>
  </si>
  <si>
    <t>Региональный проект "Семейные ценности и инфраструктура культуры" (Брянская область)</t>
  </si>
  <si>
    <t>Я5</t>
  </si>
  <si>
    <t>Государственная поддержка отрасли культуры (Строительство зданий муниципальных учреждений дополнительного образования сферы культуры)</t>
  </si>
  <si>
    <t>Строительство детской школы искусств (Брянская область, г. Брянск, ул. Флотская, пойма реки Десна, 32:28:0015301:2401)</t>
  </si>
  <si>
    <t>18520</t>
  </si>
  <si>
    <t>Строительство (реконструкция) аэропортовой инфраструктуры</t>
  </si>
  <si>
    <t>Региональный проект "Модернизация коммунальной инфраструктуры (Брянская область)"</t>
  </si>
  <si>
    <t>И3</t>
  </si>
  <si>
    <t>Модернизация коммунальной инфраструктуры</t>
  </si>
  <si>
    <t>51540</t>
  </si>
  <si>
    <t>Реконструкция сетей холодного водоснабжения, ул. Сельская, г. Жуковка</t>
  </si>
  <si>
    <t>Строительство системы водоснабжения в н.п. Новоселки Брянского района Брянской области</t>
  </si>
  <si>
    <t>Строительство теплотрассы отопления и ГВС по ул. Футбольная г. Жуковка Жуковского муниципального округа Брянской области</t>
  </si>
  <si>
    <t>Строительство водозаборного сооружения в г. Севске (в районе маслозавода) Севского района Брянской области</t>
  </si>
  <si>
    <t>Строительство системы водоснабжения по ул. Заводской, ул. Парковой, ул. 2 Парковой, пер. Ущерпскому г. Клинцы Брянской области</t>
  </si>
  <si>
    <t>Реконструкция водовода в г. Клинцы Брянской области</t>
  </si>
  <si>
    <t>Канализационные сети по ул. Вознесенская, ул. Рождественская, ул. Созидания Бежицкого района г. Брянска</t>
  </si>
  <si>
    <t>Строительство системы водоснабжения в микрорайоне "Первомайский" г. Сельцо Брянской области</t>
  </si>
  <si>
    <t>Реконструкция водозаборных сооружений в г. Дятьково Дятьковского района Брянской области</t>
  </si>
  <si>
    <t>Модернизация системы водоснабжения и станции 2 подъема в г. Сураж Брянской области</t>
  </si>
  <si>
    <t>Реконструкция системы водоснабжения в рп. Комаричи Комаричского района Брянской области</t>
  </si>
  <si>
    <t>Реконструкция системы водоснабжения в с. Витовка Почепского района Брянской области</t>
  </si>
  <si>
    <t>Реконструкция водоснабжения в с. Сытая Буда Климовского района Брянской области</t>
  </si>
  <si>
    <t>Реконструкция водоснабжения в с. Сачковичи Климовского района Брянской области</t>
  </si>
  <si>
    <t>Строительство водозаборного сооружения в с. Баклань Почепского района Брянской области</t>
  </si>
  <si>
    <t>Реконструкция системы водоснабжения в г. Почеп Брянской области</t>
  </si>
  <si>
    <t>Дятьковское городское поселение Дятьковского муниципального района</t>
  </si>
  <si>
    <t>Региональный проект "Жилье (Брянская область)"</t>
  </si>
  <si>
    <t>И2</t>
  </si>
  <si>
    <t>Дошкольное образование</t>
  </si>
  <si>
    <t>Реализация проектов комплексного развития территорий</t>
  </si>
  <si>
    <t>53180</t>
  </si>
  <si>
    <t>Строительство детского сада в пос. Свень, ул. Соборная, Брянский район Брянской области</t>
  </si>
  <si>
    <t>Детский сад по ул. Бурова г. Брянска</t>
  </si>
  <si>
    <t>60</t>
  </si>
  <si>
    <t>3208,5</t>
  </si>
  <si>
    <t>3137</t>
  </si>
  <si>
    <t>2288</t>
  </si>
  <si>
    <t>8000</t>
  </si>
  <si>
    <t>10000</t>
  </si>
  <si>
    <t>14422</t>
  </si>
  <si>
    <t>7200</t>
  </si>
  <si>
    <t>471</t>
  </si>
  <si>
    <t>2500</t>
  </si>
  <si>
    <t>1700</t>
  </si>
  <si>
    <t>2000</t>
  </si>
  <si>
    <t>10,0</t>
  </si>
  <si>
    <t>Почепское городское поселение Почепского муниципального района</t>
  </si>
  <si>
    <t>3500</t>
  </si>
  <si>
    <t>400,0</t>
  </si>
  <si>
    <t>2300</t>
  </si>
  <si>
    <t>25,0</t>
  </si>
  <si>
    <t>Строительство сетей водоснабжения по пер. 1-ый Клинцовский, пер. 2-ой Клинцовский, пер. 3-ий Клинцовский в с. Займище г. Клинцы Брянской области (2-я очередь)</t>
  </si>
  <si>
    <t>Государственный заказчик: 
государственное автономное учреждение "Брянский областной центр оздоровления "Деснянка"</t>
  </si>
  <si>
    <t>340</t>
  </si>
  <si>
    <t>Севское городское поселение Севского муниципального района</t>
  </si>
  <si>
    <t>Суражское городское поселение Суражского муниципального района</t>
  </si>
  <si>
    <t>Реконструкция системы водоснабжения в г. Новозыбков Брянской области</t>
  </si>
  <si>
    <t>Строительство БМК и инженерных сетей для ГАУ "Брянский областной центр оздоровления "Деснянка" в г.Жуковка Брянской области</t>
  </si>
  <si>
    <t>Строительство автомобильных дорог в ГУП ОНО ОПХ "Черемушки" в д. Дубровка Брянского района Брянской области (7 этап)</t>
  </si>
  <si>
    <t>Поликлиника ГАУЗ "Брянская городская поликлиника № 4" на 800 посещений в смену в Советском районе г. Брянска</t>
  </si>
  <si>
    <t>55190</t>
  </si>
  <si>
    <t>Охрана окружающей среды, воспроизводство и использование природных ресурсов Брянской области</t>
  </si>
  <si>
    <t>Региональный проект "Создание объектов инфраструктуры для организации системы обращения с твердыми коммунальными отходами"</t>
  </si>
  <si>
    <t>Департамент природных ресурсов и экологии Брянской области</t>
  </si>
  <si>
    <t>808</t>
  </si>
  <si>
    <t>Охрана окружающей среды</t>
  </si>
  <si>
    <t>Другие вопросы в области охраны окружающей среды</t>
  </si>
  <si>
    <t>Создание объектов инфраструктуры для организации системы обращения с твердыми коммунальными отходами</t>
  </si>
  <si>
    <t>Строительство 2-ой очереди полигона ТКО с площадкой компостирования отходов в п. Большое Полпино г. Брянска</t>
  </si>
  <si>
    <t>Тысяч тонн/в год</t>
  </si>
  <si>
    <t>Амбулаторная помощь</t>
  </si>
  <si>
    <t>Областной центр лыжного спорта в г. Брянске</t>
  </si>
  <si>
    <t>110</t>
  </si>
  <si>
    <t xml:space="preserve">Приложение 
к постановлению Правительства Брянской области
от                                     №              </t>
  </si>
  <si>
    <t>Утвержден
постановлением Правительства
Брянской области
от 23 декабря 2024 года № 715-п</t>
  </si>
  <si>
    <t>Водозаборное сооружение на территории технологического комплекса "Деповский" по адресу: г. Брянск, Володарский район, ул. Мичурина</t>
  </si>
  <si>
    <t>120</t>
  </si>
  <si>
    <t>Строительство водозабора в д. Никольская Слобода Жуковского муниципального округа Брянской области</t>
  </si>
  <si>
    <t>342,9</t>
  </si>
  <si>
    <t>Комаричское городское поселение Комаричского муниципального района</t>
  </si>
  <si>
    <t>Здание для мирового судьи судебного участка № 42 Мглинского судебного района Брянской области</t>
  </si>
  <si>
    <t>Здание для мирового судьи судебного участка № 51 Севского судебного района Брянской области</t>
  </si>
  <si>
    <t>Профилактика правонарушений и противодействие преступности на территории Брянской области, содействие реализации полномочий в сфере региональной безопасности, защита населения и территории Брянской области от чрезвычайных ситуаций, профилактика терроризма и экстремизма</t>
  </si>
  <si>
    <t>1И100</t>
  </si>
  <si>
    <t>Фельдшерско-акушерский пункт в микрорайоне Первомайский г. Сельцо Брянской области</t>
  </si>
  <si>
    <t>Строительство здания ГАУК "Брянский областной театр юного зрителя"</t>
  </si>
  <si>
    <t>Пристройка спортивного зала к зданию филиала ГБОУ "Супоневская школа-интернат"</t>
  </si>
  <si>
    <t>Строительство пристройки к зданию МБОУ СОШ № 13 имени Героя Советского Союза И.Б. Катунина г. Брянска</t>
  </si>
  <si>
    <t>1И090</t>
  </si>
  <si>
    <t>Газификация здания отдельного поста государственной противопожарной службы по охране с. Новоселки Брянского района Брянской области</t>
  </si>
  <si>
    <t>Газификация Осколковского фельдшерского пункта Мглинского района Брянской области</t>
  </si>
  <si>
    <t>Газификация Католинского фельдшерского пункта Мглинского района Брянской области</t>
  </si>
  <si>
    <t>Газификация фельдшерско-акушерского пункта н.п. Пруска Климовского района Брянской области</t>
  </si>
  <si>
    <t>Газификация здания отдельного поста государственной противопожарной службы по охране п. Удельные Уты Выгоничского района Брянской области</t>
  </si>
  <si>
    <t>Областной центр лыжного спорта в г. Брянске (2 этап)</t>
  </si>
  <si>
    <t>Региональный проект "Развитие мировой юстиции"</t>
  </si>
  <si>
    <t>Общегосударственные вопросы</t>
  </si>
  <si>
    <t>Судебная система</t>
  </si>
  <si>
    <t>Строительство (реконструкция) объектов мировой юстиции</t>
  </si>
  <si>
    <t>223,93</t>
  </si>
  <si>
    <t>468</t>
  </si>
  <si>
    <t>Региональный проект "Газификация объектов инфраструктуры"</t>
  </si>
  <si>
    <t>Перевод отопления учреждений и организаций социально-культурной сферы на природный газ в населенных пунктах Брянской области</t>
  </si>
  <si>
    <t>Киловатт</t>
  </si>
  <si>
    <t>24</t>
  </si>
  <si>
    <t>95</t>
  </si>
  <si>
    <t>Реконструкция здания МБУДО "Детская школа искусств № 10" по адресу: г. Брянск, ул. Б. Хмельницкого, д. 79</t>
  </si>
  <si>
    <t>1071</t>
  </si>
  <si>
    <t>5123,9</t>
  </si>
  <si>
    <t>Реконструкция объекта "Технологический комплекс ГКНС Калинина, о/д 20 в Советском районе г. Брянска"</t>
  </si>
  <si>
    <t>70</t>
  </si>
  <si>
    <t>Реконструкция системы водоснабжения в д. Любовшо Красногорского района Брянской области</t>
  </si>
  <si>
    <t>Региональный проект "Строительство и реконструкция объектов очистки сточных вод в населенных пунктах Брянской области"</t>
  </si>
  <si>
    <t>Строительство (реконструкция) объектов очистки сточных вод в населенных пунктах Брянской области</t>
  </si>
  <si>
    <t>1И060</t>
  </si>
  <si>
    <t>Локотское городское поселение Брасовского муниципального района</t>
  </si>
  <si>
    <t>Строительство очистных сооружений пос. Локоть Брасовского района Брянской области</t>
  </si>
  <si>
    <t>0,4</t>
  </si>
  <si>
    <t>Навлинское городское поселение Навлинского муниципального района</t>
  </si>
  <si>
    <t>Строительство очистных сооружений в пос. Навля Навлинского района Брянской области (2 этап)</t>
  </si>
  <si>
    <t>0,6</t>
  </si>
  <si>
    <t>Пристройка универсального спортивного зала к МБОУ "Супоневская СОШ № 1 им. Героя Советского Союза Н.И. Чувина" Брянского района, в н.п. Супонево, Брянского района, Брянской области</t>
  </si>
  <si>
    <t>40,2</t>
  </si>
  <si>
    <t>R1100</t>
  </si>
  <si>
    <t>1974,44</t>
  </si>
  <si>
    <t>А3720</t>
  </si>
  <si>
    <t>55,0</t>
  </si>
  <si>
    <t>39</t>
  </si>
  <si>
    <t>45,2</t>
  </si>
  <si>
    <t>47,6</t>
  </si>
  <si>
    <t>46,3</t>
  </si>
  <si>
    <t>49,6</t>
  </si>
  <si>
    <t>74</t>
  </si>
  <si>
    <t>97510</t>
  </si>
  <si>
    <t>К7510</t>
  </si>
  <si>
    <t>36,3</t>
  </si>
  <si>
    <t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14 июля 2021 года № 1189 (Строительство школы на территории бывшего аэропорта по ул. Амосова в Советском районе г. Брянска), за счет средств казначейского инфраструктурного кредита</t>
  </si>
  <si>
    <t>Создание и (или) модернизация инфраструктуры в сфере культуры муниципальной собственности</t>
  </si>
  <si>
    <t>Государственное бюджетное учреждение здравоохранения "Брянское областное бюро судебно-медицинской экспертизы"</t>
  </si>
  <si>
    <t>Жилое помещение (квартира 1-комн.) г. Брянск</t>
  </si>
  <si>
    <t>Государственное автономное учреждение здравоохранения "Брянская областная больница № 1"</t>
  </si>
  <si>
    <t>Государственное автономное учреждение здравоохранения "Брянская городская больница № 4"</t>
  </si>
  <si>
    <t>34,8</t>
  </si>
  <si>
    <t>41,5</t>
  </si>
  <si>
    <t>35,2</t>
  </si>
  <si>
    <t>57,0</t>
  </si>
  <si>
    <t>39,9</t>
  </si>
  <si>
    <t>2029</t>
  </si>
  <si>
    <t>54470</t>
  </si>
  <si>
    <t>Развитие и приведение в нормативное состояние автомобильных дорог регионального или межмуниципального, местного значения, включающих искусственные дорожные сооружения</t>
  </si>
  <si>
    <t>А4470</t>
  </si>
  <si>
    <t>Дворец единоборств в Советском районе г.Брянска</t>
  </si>
  <si>
    <t>в том числе погашение задолженности по исполнительному листу от 24.06.2025 ФС № 047601989</t>
  </si>
  <si>
    <t>31,6</t>
  </si>
  <si>
    <t>52,2</t>
  </si>
  <si>
    <t xml:space="preserve">Жилое помещение (квартира 2-комн.) г.Брянск                                     </t>
  </si>
  <si>
    <t>36,7</t>
  </si>
  <si>
    <t>Жилое помещение (квартира 1-комн.) г.Клинцы</t>
  </si>
  <si>
    <t>36,8</t>
  </si>
  <si>
    <t>35,4</t>
  </si>
  <si>
    <t>36,2</t>
  </si>
  <si>
    <t>Областная инфекционная больница с центром профилактики и борьбы со СПИД ГБУЗ "Брянская областная инфекционная больница" на 120 коек и 200 посещений в смену</t>
  </si>
  <si>
    <t>Койки/
посещение в смену</t>
  </si>
  <si>
    <t>120/200</t>
  </si>
  <si>
    <t>Газификация здания отдельного поста государственной противопожарной службы по охране с. Журиничи Брянского района Брянской области</t>
  </si>
  <si>
    <t>А3180</t>
  </si>
  <si>
    <t xml:space="preserve"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28 апреля 2025 года № 566 (Реконструкция Бордовичских водозаборных сооружений в г. Брянске Брянской области) за счет средств казначейского инфраструктурного кредита </t>
  </si>
  <si>
    <t>97520</t>
  </si>
  <si>
    <t>Реконструкция Бордовичских водозаборных сооружений в г. Брянске Брянской области</t>
  </si>
  <si>
    <t xml:space="preserve">Приложение 1
к постановлению Правительства Брянской области
от  5 декабря 2025 г.  №  629-п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</si>
</sst>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0" fontId="5" fillId="0" borderId="0">
      <alignment vertical="top" wrapText="1"/>
    </xf>
  </cellStyleXfs>
  <cellXfs count="127">
    <xf numFmtId="0" fontId="0" fillId="0" borderId="0" xfId="0" applyFont="1" applyFill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4" fontId="0" fillId="0" borderId="0" xfId="0" applyNumberFormat="1" applyFont="1" applyFill="1" applyAlignment="1">
      <alignment horizontal="center" vertical="center" wrapText="1"/>
    </xf>
    <xf numFmtId="4" fontId="8" fillId="0" borderId="0" xfId="0" applyNumberFormat="1" applyFont="1" applyFill="1" applyAlignment="1">
      <alignment horizontal="center" vertical="center" wrapText="1"/>
    </xf>
    <xf numFmtId="4" fontId="5" fillId="0" borderId="0" xfId="0" applyNumberFormat="1" applyFont="1" applyFill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49" fontId="0" fillId="2" borderId="3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4" fontId="0" fillId="3" borderId="0" xfId="0" applyNumberFormat="1" applyFont="1" applyFill="1" applyAlignment="1">
      <alignment horizontal="center" vertical="center" wrapText="1"/>
    </xf>
    <xf numFmtId="0" fontId="0" fillId="3" borderId="0" xfId="0" applyFont="1" applyFill="1" applyAlignment="1">
      <alignment vertical="top" wrapText="1"/>
    </xf>
    <xf numFmtId="4" fontId="8" fillId="3" borderId="0" xfId="0" applyNumberFormat="1" applyFont="1" applyFill="1" applyAlignment="1">
      <alignment horizontal="center" vertical="center" wrapText="1"/>
    </xf>
    <xf numFmtId="0" fontId="8" fillId="3" borderId="0" xfId="0" applyFont="1" applyFill="1" applyAlignment="1">
      <alignment vertical="top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vertical="top" wrapText="1"/>
    </xf>
    <xf numFmtId="4" fontId="0" fillId="2" borderId="0" xfId="0" applyNumberFormat="1" applyFont="1" applyFill="1" applyAlignment="1">
      <alignment horizontal="center" vertical="center" wrapText="1"/>
    </xf>
    <xf numFmtId="0" fontId="0" fillId="2" borderId="0" xfId="0" applyFont="1" applyFill="1" applyAlignment="1">
      <alignment vertical="top" wrapText="1"/>
    </xf>
    <xf numFmtId="49" fontId="2" fillId="2" borderId="1" xfId="0" applyNumberFormat="1" applyFont="1" applyFill="1" applyBorder="1" applyAlignment="1">
      <alignment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4" fontId="1" fillId="2" borderId="3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right" vertical="center" wrapText="1"/>
    </xf>
    <xf numFmtId="0" fontId="9" fillId="2" borderId="0" xfId="0" applyFont="1" applyFill="1" applyAlignment="1">
      <alignment wrapText="1"/>
    </xf>
    <xf numFmtId="4" fontId="5" fillId="3" borderId="0" xfId="0" applyNumberFormat="1" applyFont="1" applyFill="1" applyAlignment="1">
      <alignment horizontal="center" vertical="center" wrapText="1"/>
    </xf>
    <xf numFmtId="0" fontId="5" fillId="3" borderId="0" xfId="0" applyFont="1" applyFill="1" applyAlignment="1">
      <alignment vertical="top" wrapText="1"/>
    </xf>
    <xf numFmtId="0" fontId="1" fillId="2" borderId="0" xfId="0" applyFont="1" applyFill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vertical="top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0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right" vertical="center" wrapText="1"/>
    </xf>
    <xf numFmtId="49" fontId="0" fillId="2" borderId="3" xfId="0" applyNumberFormat="1" applyFont="1" applyFill="1" applyBorder="1" applyAlignment="1">
      <alignment vertical="top" wrapText="1"/>
    </xf>
    <xf numFmtId="49" fontId="1" fillId="2" borderId="4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0" fillId="2" borderId="4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right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6" fillId="2" borderId="0" xfId="0" applyFont="1" applyFill="1" applyAlignment="1">
      <alignment wrapText="1"/>
    </xf>
    <xf numFmtId="4" fontId="8" fillId="2" borderId="0" xfId="0" applyNumberFormat="1" applyFont="1" applyFill="1" applyAlignment="1">
      <alignment horizontal="center" vertical="center" wrapText="1"/>
    </xf>
    <xf numFmtId="0" fontId="8" fillId="2" borderId="0" xfId="0" applyFont="1" applyFill="1" applyAlignment="1">
      <alignment vertical="top" wrapText="1"/>
    </xf>
    <xf numFmtId="4" fontId="5" fillId="2" borderId="0" xfId="0" applyNumberFormat="1" applyFont="1" applyFill="1" applyAlignment="1">
      <alignment horizontal="center" vertical="center" wrapText="1"/>
    </xf>
    <xf numFmtId="0" fontId="5" fillId="2" borderId="0" xfId="0" applyFont="1" applyFill="1" applyAlignment="1">
      <alignment vertical="top" wrapText="1"/>
    </xf>
    <xf numFmtId="4" fontId="1" fillId="3" borderId="1" xfId="0" applyNumberFormat="1" applyFont="1" applyFill="1" applyBorder="1" applyAlignment="1">
      <alignment horizontal="right"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right" vertical="center" wrapText="1"/>
    </xf>
    <xf numFmtId="49" fontId="13" fillId="2" borderId="3" xfId="0" applyNumberFormat="1" applyFont="1" applyFill="1" applyBorder="1" applyAlignment="1">
      <alignment horizontal="left" vertic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4" fontId="13" fillId="2" borderId="3" xfId="0" applyNumberFormat="1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1" xfId="0" applyNumberFormat="1" applyFont="1" applyFill="1" applyBorder="1" applyAlignment="1">
      <alignment vertical="top" wrapText="1"/>
    </xf>
    <xf numFmtId="49" fontId="1" fillId="3" borderId="1" xfId="0" applyNumberFormat="1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0" fillId="3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right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49" fontId="1" fillId="3" borderId="1" xfId="0" applyNumberFormat="1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4" fontId="0" fillId="3" borderId="1" xfId="0" applyNumberFormat="1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49" fontId="2" fillId="2" borderId="1" xfId="0" applyNumberFormat="1" applyFont="1" applyFill="1" applyBorder="1" applyAlignment="1">
      <alignment vertical="top" wrapText="1"/>
    </xf>
    <xf numFmtId="4" fontId="0" fillId="2" borderId="0" xfId="0" applyNumberFormat="1" applyFont="1" applyFill="1" applyAlignment="1">
      <alignment horizontal="center" vertical="center" wrapText="1"/>
    </xf>
    <xf numFmtId="0" fontId="0" fillId="2" borderId="0" xfId="0" applyFont="1" applyFill="1" applyAlignment="1">
      <alignment vertical="top" wrapText="1"/>
    </xf>
    <xf numFmtId="49" fontId="2" fillId="2" borderId="1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9" fillId="2" borderId="0" xfId="0" applyFont="1" applyFill="1" applyAlignment="1">
      <alignment wrapText="1"/>
    </xf>
    <xf numFmtId="49" fontId="5" fillId="2" borderId="1" xfId="0" applyNumberFormat="1" applyFont="1" applyFill="1" applyBorder="1" applyAlignment="1">
      <alignment horizontal="center" vertical="center" wrapText="1"/>
    </xf>
    <xf numFmtId="4" fontId="8" fillId="2" borderId="0" xfId="0" applyNumberFormat="1" applyFont="1" applyFill="1" applyAlignment="1">
      <alignment horizontal="center" vertical="center" wrapText="1"/>
    </xf>
    <xf numFmtId="0" fontId="8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right" vertical="top" wrapText="1"/>
    </xf>
    <xf numFmtId="0" fontId="1" fillId="2" borderId="0" xfId="1" applyFont="1" applyFill="1" applyAlignment="1">
      <alignment horizontal="left" vertical="top" wrapText="1"/>
    </xf>
    <xf numFmtId="0" fontId="9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ofessional/Desktop/&#1048;&#1079;&#1084;&#1077;&#1085;&#1077;&#1085;&#1080;&#1077;%20&#1040;&#1048;&#1055;%20-%20&#1050;&#1041;&#1050;%20&#1096;&#1082;&#1086;&#1083;&#1072;-&#1080;&#1085;&#1090;&#1077;&#1088;&#1085;&#1072;&#1090;%20(&#1084;&#1072;&#1088;&#1090;)/&#1048;&#1079;&#1084;&#1077;&#1085;&#1077;&#1085;&#1080;&#1077;%20109-&#1087;/&#1040;&#1048;&#1055;%20&#1074;%20&#1088;&#1077;&#1076;&#1072;&#1082;&#1094;&#1080;&#1080;%20&#1087;&#1088;&#1086;&#1077;&#1082;&#1090;&#1072;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  <sheetName val="Приложение 3"/>
      <sheetName val="Приложение 4"/>
    </sheetNames>
    <sheetDataSet>
      <sheetData sheetId="0"/>
      <sheetData sheetId="1"/>
      <sheetData sheetId="2">
        <row r="6">
          <cell r="M6">
            <v>327329452.31999999</v>
          </cell>
          <cell r="N6">
            <v>200000</v>
          </cell>
          <cell r="O6">
            <v>200000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R116"/>
  <sheetViews>
    <sheetView tabSelected="1" view="pageBreakPreview" zoomScale="80" zoomScaleNormal="100" zoomScaleSheetLayoutView="80" workbookViewId="0">
      <selection activeCell="M2" sqref="M2"/>
    </sheetView>
  </sheetViews>
  <sheetFormatPr defaultRowHeight="12.75" x14ac:dyDescent="0.2"/>
  <cols>
    <col min="1" max="1" width="49" style="111" customWidth="1"/>
    <col min="2" max="2" width="5.6640625" style="111" customWidth="1"/>
    <col min="3" max="3" width="8.5" style="111" customWidth="1"/>
    <col min="4" max="4" width="6.33203125" style="111" customWidth="1"/>
    <col min="5" max="5" width="7.83203125" style="111" bestFit="1" customWidth="1"/>
    <col min="6" max="7" width="5.33203125" style="111" customWidth="1"/>
    <col min="8" max="8" width="9.1640625" style="111" bestFit="1" customWidth="1"/>
    <col min="9" max="9" width="7.1640625" style="111" customWidth="1"/>
    <col min="10" max="10" width="14.33203125" style="111" customWidth="1"/>
    <col min="11" max="11" width="12.1640625" style="111" customWidth="1"/>
    <col min="12" max="12" width="9.33203125" style="111" customWidth="1"/>
    <col min="13" max="15" width="21.83203125" style="111" bestFit="1" customWidth="1"/>
    <col min="16" max="18" width="21.83203125" style="110" customWidth="1"/>
    <col min="19" max="16384" width="9.33203125" style="111"/>
  </cols>
  <sheetData>
    <row r="1" spans="1:18" ht="67.5" customHeight="1" x14ac:dyDescent="0.2">
      <c r="N1" s="123" t="s">
        <v>440</v>
      </c>
      <c r="O1" s="123"/>
    </row>
    <row r="2" spans="1:18" ht="75.2" customHeight="1" x14ac:dyDescent="0.2">
      <c r="A2" s="113" t="s">
        <v>0</v>
      </c>
      <c r="B2" s="113" t="s">
        <v>0</v>
      </c>
      <c r="C2" s="113" t="s">
        <v>0</v>
      </c>
      <c r="D2" s="113" t="s">
        <v>0</v>
      </c>
      <c r="E2" s="113" t="s">
        <v>0</v>
      </c>
      <c r="F2" s="113" t="s">
        <v>0</v>
      </c>
      <c r="G2" s="119" t="s">
        <v>0</v>
      </c>
      <c r="H2" s="119" t="s">
        <v>0</v>
      </c>
      <c r="I2" s="119" t="s">
        <v>0</v>
      </c>
      <c r="J2" s="114"/>
      <c r="K2" s="114"/>
      <c r="L2" s="114"/>
      <c r="M2" s="114"/>
      <c r="N2" s="120" t="s">
        <v>345</v>
      </c>
      <c r="O2" s="120"/>
    </row>
    <row r="3" spans="1:18" ht="33" customHeight="1" x14ac:dyDescent="0.2">
      <c r="A3" s="121" t="s">
        <v>158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</row>
    <row r="4" spans="1:18" ht="17.45" customHeight="1" x14ac:dyDescent="0.2">
      <c r="A4" s="122" t="s">
        <v>1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</row>
    <row r="5" spans="1:18" ht="42.6" customHeight="1" x14ac:dyDescent="0.2">
      <c r="A5" s="103" t="s">
        <v>161</v>
      </c>
      <c r="B5" s="103" t="s">
        <v>2</v>
      </c>
      <c r="C5" s="103" t="s">
        <v>162</v>
      </c>
      <c r="D5" s="103" t="s">
        <v>163</v>
      </c>
      <c r="E5" s="103" t="s">
        <v>3</v>
      </c>
      <c r="F5" s="103" t="s">
        <v>4</v>
      </c>
      <c r="G5" s="103" t="s">
        <v>5</v>
      </c>
      <c r="H5" s="103" t="s">
        <v>6</v>
      </c>
      <c r="I5" s="103" t="s">
        <v>7</v>
      </c>
      <c r="J5" s="104" t="s">
        <v>8</v>
      </c>
      <c r="K5" s="104" t="s">
        <v>9</v>
      </c>
      <c r="L5" s="107" t="s">
        <v>10</v>
      </c>
      <c r="M5" s="103" t="s">
        <v>11</v>
      </c>
      <c r="N5" s="103" t="s">
        <v>12</v>
      </c>
      <c r="O5" s="103" t="s">
        <v>13</v>
      </c>
    </row>
    <row r="6" spans="1:18" ht="14.45" customHeight="1" x14ac:dyDescent="0.2">
      <c r="A6" s="98" t="s">
        <v>14</v>
      </c>
      <c r="B6" s="98" t="s">
        <v>15</v>
      </c>
      <c r="C6" s="98" t="s">
        <v>16</v>
      </c>
      <c r="D6" s="98" t="s">
        <v>17</v>
      </c>
      <c r="E6" s="98" t="s">
        <v>18</v>
      </c>
      <c r="F6" s="98" t="s">
        <v>19</v>
      </c>
      <c r="G6" s="98" t="s">
        <v>20</v>
      </c>
      <c r="H6" s="98" t="s">
        <v>21</v>
      </c>
      <c r="I6" s="98" t="s">
        <v>22</v>
      </c>
      <c r="J6" s="98">
        <v>10</v>
      </c>
      <c r="K6" s="98">
        <v>11</v>
      </c>
      <c r="L6" s="98">
        <v>12</v>
      </c>
      <c r="M6" s="97">
        <v>13</v>
      </c>
      <c r="N6" s="97">
        <v>14</v>
      </c>
      <c r="O6" s="97">
        <v>15</v>
      </c>
    </row>
    <row r="7" spans="1:18" ht="15.75" x14ac:dyDescent="0.2">
      <c r="A7" s="102" t="s">
        <v>28</v>
      </c>
      <c r="B7" s="98" t="s">
        <v>0</v>
      </c>
      <c r="C7" s="98" t="s">
        <v>0</v>
      </c>
      <c r="D7" s="98" t="s">
        <v>0</v>
      </c>
      <c r="E7" s="98" t="s">
        <v>0</v>
      </c>
      <c r="F7" s="98" t="s">
        <v>0</v>
      </c>
      <c r="G7" s="98" t="s">
        <v>0</v>
      </c>
      <c r="H7" s="98" t="s">
        <v>0</v>
      </c>
      <c r="I7" s="98" t="s">
        <v>0</v>
      </c>
      <c r="J7" s="98" t="s">
        <v>0</v>
      </c>
      <c r="K7" s="98" t="s">
        <v>0</v>
      </c>
      <c r="L7" s="98" t="s">
        <v>0</v>
      </c>
      <c r="M7" s="99">
        <f>M8+M18+M30+M49+M58+M78+M92+M104</f>
        <v>1045253944.21</v>
      </c>
      <c r="N7" s="99">
        <f>N8+N18+N30+N49+N58+N78+N92+N104</f>
        <v>20848316.719999999</v>
      </c>
      <c r="O7" s="99">
        <f>O8+O18+O30+O49+O58+O78+O92+O104</f>
        <v>933450980</v>
      </c>
      <c r="P7" s="110">
        <f>M7+'[1]Приложение 3'!M6</f>
        <v>1372583396.53</v>
      </c>
      <c r="Q7" s="110">
        <f>N7+'[1]Приложение 3'!N6</f>
        <v>21048316.719999999</v>
      </c>
      <c r="R7" s="110">
        <f>O7+'[1]Приложение 3'!O6</f>
        <v>933650980</v>
      </c>
    </row>
    <row r="8" spans="1:18" s="118" customFormat="1" ht="141.75" x14ac:dyDescent="0.2">
      <c r="A8" s="102" t="s">
        <v>353</v>
      </c>
      <c r="B8" s="100" t="s">
        <v>55</v>
      </c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99">
        <f t="shared" ref="M8:O14" si="0">M9</f>
        <v>50780000</v>
      </c>
      <c r="N8" s="99">
        <f t="shared" si="0"/>
        <v>18348316.719999999</v>
      </c>
      <c r="O8" s="99">
        <f t="shared" si="0"/>
        <v>0</v>
      </c>
      <c r="P8" s="117"/>
      <c r="Q8" s="117"/>
      <c r="R8" s="117"/>
    </row>
    <row r="9" spans="1:18" s="118" customFormat="1" ht="31.5" x14ac:dyDescent="0.2">
      <c r="A9" s="102" t="s">
        <v>366</v>
      </c>
      <c r="B9" s="100" t="s">
        <v>55</v>
      </c>
      <c r="C9" s="100" t="s">
        <v>15</v>
      </c>
      <c r="D9" s="100" t="s">
        <v>55</v>
      </c>
      <c r="E9" s="100"/>
      <c r="F9" s="100"/>
      <c r="G9" s="100"/>
      <c r="H9" s="100"/>
      <c r="I9" s="100"/>
      <c r="J9" s="100"/>
      <c r="K9" s="100"/>
      <c r="L9" s="100"/>
      <c r="M9" s="99">
        <f t="shared" si="0"/>
        <v>50780000</v>
      </c>
      <c r="N9" s="99">
        <f t="shared" si="0"/>
        <v>18348316.719999999</v>
      </c>
      <c r="O9" s="99">
        <f t="shared" si="0"/>
        <v>0</v>
      </c>
      <c r="P9" s="117"/>
      <c r="Q9" s="117"/>
      <c r="R9" s="117"/>
    </row>
    <row r="10" spans="1:18" s="118" customFormat="1" ht="31.5" x14ac:dyDescent="0.2">
      <c r="A10" s="102" t="s">
        <v>166</v>
      </c>
      <c r="B10" s="100" t="s">
        <v>55</v>
      </c>
      <c r="C10" s="100" t="s">
        <v>15</v>
      </c>
      <c r="D10" s="100" t="s">
        <v>55</v>
      </c>
      <c r="E10" s="100" t="s">
        <v>45</v>
      </c>
      <c r="F10" s="100"/>
      <c r="G10" s="100"/>
      <c r="H10" s="100"/>
      <c r="I10" s="100"/>
      <c r="J10" s="100"/>
      <c r="K10" s="100"/>
      <c r="L10" s="100"/>
      <c r="M10" s="99">
        <f t="shared" si="0"/>
        <v>50780000</v>
      </c>
      <c r="N10" s="99">
        <f t="shared" si="0"/>
        <v>18348316.719999999</v>
      </c>
      <c r="O10" s="99">
        <f t="shared" si="0"/>
        <v>0</v>
      </c>
      <c r="P10" s="117"/>
      <c r="Q10" s="117"/>
      <c r="R10" s="117"/>
    </row>
    <row r="11" spans="1:18" s="118" customFormat="1" ht="78.75" x14ac:dyDescent="0.2">
      <c r="A11" s="102" t="s">
        <v>168</v>
      </c>
      <c r="B11" s="100" t="s">
        <v>55</v>
      </c>
      <c r="C11" s="100" t="s">
        <v>15</v>
      </c>
      <c r="D11" s="100" t="s">
        <v>55</v>
      </c>
      <c r="E11" s="100" t="s">
        <v>45</v>
      </c>
      <c r="F11" s="100"/>
      <c r="G11" s="100"/>
      <c r="H11" s="100"/>
      <c r="I11" s="100"/>
      <c r="J11" s="100"/>
      <c r="K11" s="100"/>
      <c r="L11" s="100"/>
      <c r="M11" s="99">
        <f t="shared" si="0"/>
        <v>50780000</v>
      </c>
      <c r="N11" s="99">
        <f t="shared" si="0"/>
        <v>18348316.719999999</v>
      </c>
      <c r="O11" s="99">
        <f t="shared" si="0"/>
        <v>0</v>
      </c>
      <c r="P11" s="117"/>
      <c r="Q11" s="117"/>
      <c r="R11" s="117"/>
    </row>
    <row r="12" spans="1:18" s="118" customFormat="1" ht="15.75" x14ac:dyDescent="0.2">
      <c r="A12" s="102" t="s">
        <v>367</v>
      </c>
      <c r="B12" s="100" t="s">
        <v>55</v>
      </c>
      <c r="C12" s="100" t="s">
        <v>15</v>
      </c>
      <c r="D12" s="100" t="s">
        <v>55</v>
      </c>
      <c r="E12" s="100" t="s">
        <v>45</v>
      </c>
      <c r="F12" s="100" t="s">
        <v>32</v>
      </c>
      <c r="G12" s="100"/>
      <c r="H12" s="100"/>
      <c r="I12" s="100"/>
      <c r="J12" s="100"/>
      <c r="K12" s="100"/>
      <c r="L12" s="100"/>
      <c r="M12" s="99">
        <f t="shared" si="0"/>
        <v>50780000</v>
      </c>
      <c r="N12" s="99">
        <f t="shared" si="0"/>
        <v>18348316.719999999</v>
      </c>
      <c r="O12" s="99">
        <f t="shared" si="0"/>
        <v>0</v>
      </c>
      <c r="P12" s="117"/>
      <c r="Q12" s="117"/>
      <c r="R12" s="117"/>
    </row>
    <row r="13" spans="1:18" s="118" customFormat="1" ht="15.75" x14ac:dyDescent="0.2">
      <c r="A13" s="102" t="s">
        <v>368</v>
      </c>
      <c r="B13" s="100" t="s">
        <v>55</v>
      </c>
      <c r="C13" s="100" t="s">
        <v>15</v>
      </c>
      <c r="D13" s="100" t="s">
        <v>55</v>
      </c>
      <c r="E13" s="100" t="s">
        <v>45</v>
      </c>
      <c r="F13" s="100" t="s">
        <v>32</v>
      </c>
      <c r="G13" s="100" t="s">
        <v>59</v>
      </c>
      <c r="H13" s="100"/>
      <c r="I13" s="100"/>
      <c r="J13" s="100"/>
      <c r="K13" s="100"/>
      <c r="L13" s="100"/>
      <c r="M13" s="99">
        <f t="shared" si="0"/>
        <v>50780000</v>
      </c>
      <c r="N13" s="99">
        <f t="shared" si="0"/>
        <v>18348316.719999999</v>
      </c>
      <c r="O13" s="99">
        <f t="shared" si="0"/>
        <v>0</v>
      </c>
      <c r="P13" s="117"/>
      <c r="Q13" s="117"/>
      <c r="R13" s="117"/>
    </row>
    <row r="14" spans="1:18" s="118" customFormat="1" ht="31.5" x14ac:dyDescent="0.2">
      <c r="A14" s="102" t="s">
        <v>369</v>
      </c>
      <c r="B14" s="100" t="s">
        <v>55</v>
      </c>
      <c r="C14" s="100" t="s">
        <v>15</v>
      </c>
      <c r="D14" s="100" t="s">
        <v>55</v>
      </c>
      <c r="E14" s="100" t="s">
        <v>45</v>
      </c>
      <c r="F14" s="100" t="s">
        <v>32</v>
      </c>
      <c r="G14" s="100" t="s">
        <v>59</v>
      </c>
      <c r="H14" s="100" t="s">
        <v>354</v>
      </c>
      <c r="I14" s="100"/>
      <c r="J14" s="100"/>
      <c r="K14" s="100"/>
      <c r="L14" s="100"/>
      <c r="M14" s="99">
        <f t="shared" si="0"/>
        <v>50780000</v>
      </c>
      <c r="N14" s="99">
        <f t="shared" si="0"/>
        <v>18348316.719999999</v>
      </c>
      <c r="O14" s="99">
        <f t="shared" si="0"/>
        <v>0</v>
      </c>
      <c r="P14" s="117"/>
      <c r="Q14" s="117"/>
      <c r="R14" s="117"/>
    </row>
    <row r="15" spans="1:18" s="118" customFormat="1" ht="63" x14ac:dyDescent="0.2">
      <c r="A15" s="102" t="s">
        <v>50</v>
      </c>
      <c r="B15" s="100" t="s">
        <v>55</v>
      </c>
      <c r="C15" s="100" t="s">
        <v>15</v>
      </c>
      <c r="D15" s="100" t="s">
        <v>55</v>
      </c>
      <c r="E15" s="100" t="s">
        <v>45</v>
      </c>
      <c r="F15" s="100" t="s">
        <v>32</v>
      </c>
      <c r="G15" s="100" t="s">
        <v>59</v>
      </c>
      <c r="H15" s="100" t="s">
        <v>354</v>
      </c>
      <c r="I15" s="100" t="s">
        <v>51</v>
      </c>
      <c r="J15" s="100"/>
      <c r="K15" s="100"/>
      <c r="L15" s="100"/>
      <c r="M15" s="99">
        <f>M16+M17</f>
        <v>50780000</v>
      </c>
      <c r="N15" s="99">
        <f t="shared" ref="N15:O15" si="1">N16+N17</f>
        <v>18348316.719999999</v>
      </c>
      <c r="O15" s="99">
        <f t="shared" si="1"/>
        <v>0</v>
      </c>
      <c r="P15" s="117"/>
      <c r="Q15" s="117"/>
      <c r="R15" s="117"/>
    </row>
    <row r="16" spans="1:18" s="70" customFormat="1" ht="47.25" x14ac:dyDescent="0.2">
      <c r="A16" s="101" t="s">
        <v>351</v>
      </c>
      <c r="B16" s="98" t="s">
        <v>55</v>
      </c>
      <c r="C16" s="98" t="s">
        <v>15</v>
      </c>
      <c r="D16" s="98" t="s">
        <v>55</v>
      </c>
      <c r="E16" s="98" t="s">
        <v>45</v>
      </c>
      <c r="F16" s="98" t="s">
        <v>32</v>
      </c>
      <c r="G16" s="98" t="s">
        <v>59</v>
      </c>
      <c r="H16" s="98" t="s">
        <v>354</v>
      </c>
      <c r="I16" s="98" t="s">
        <v>51</v>
      </c>
      <c r="J16" s="116" t="s">
        <v>197</v>
      </c>
      <c r="K16" s="98" t="s">
        <v>370</v>
      </c>
      <c r="L16" s="98" t="s">
        <v>116</v>
      </c>
      <c r="M16" s="108">
        <f>50280000</f>
        <v>50280000</v>
      </c>
      <c r="N16" s="108">
        <v>18348316.719999999</v>
      </c>
      <c r="O16" s="108">
        <v>0</v>
      </c>
      <c r="P16" s="69"/>
      <c r="Q16" s="69"/>
      <c r="R16" s="69"/>
    </row>
    <row r="17" spans="1:15" ht="47.25" x14ac:dyDescent="0.2">
      <c r="A17" s="101" t="s">
        <v>352</v>
      </c>
      <c r="B17" s="98" t="s">
        <v>55</v>
      </c>
      <c r="C17" s="98" t="s">
        <v>15</v>
      </c>
      <c r="D17" s="98" t="s">
        <v>55</v>
      </c>
      <c r="E17" s="98" t="s">
        <v>45</v>
      </c>
      <c r="F17" s="98" t="s">
        <v>32</v>
      </c>
      <c r="G17" s="98" t="s">
        <v>59</v>
      </c>
      <c r="H17" s="98" t="s">
        <v>354</v>
      </c>
      <c r="I17" s="98" t="s">
        <v>51</v>
      </c>
      <c r="J17" s="116" t="s">
        <v>197</v>
      </c>
      <c r="K17" s="98" t="s">
        <v>370</v>
      </c>
      <c r="L17" s="98" t="s">
        <v>81</v>
      </c>
      <c r="M17" s="108">
        <v>500000</v>
      </c>
      <c r="N17" s="108">
        <v>0</v>
      </c>
      <c r="O17" s="108">
        <v>0</v>
      </c>
    </row>
    <row r="18" spans="1:15" ht="31.5" x14ac:dyDescent="0.2">
      <c r="A18" s="102" t="s">
        <v>42</v>
      </c>
      <c r="B18" s="100" t="s">
        <v>43</v>
      </c>
      <c r="C18" s="100" t="s">
        <v>0</v>
      </c>
      <c r="D18" s="100" t="s">
        <v>0</v>
      </c>
      <c r="E18" s="100" t="s">
        <v>0</v>
      </c>
      <c r="F18" s="100" t="s">
        <v>0</v>
      </c>
      <c r="G18" s="100" t="s">
        <v>0</v>
      </c>
      <c r="H18" s="109" t="s">
        <v>0</v>
      </c>
      <c r="I18" s="109" t="s">
        <v>0</v>
      </c>
      <c r="J18" s="109" t="s">
        <v>0</v>
      </c>
      <c r="K18" s="109" t="s">
        <v>0</v>
      </c>
      <c r="L18" s="109" t="s">
        <v>0</v>
      </c>
      <c r="M18" s="99">
        <f t="shared" ref="M18:O28" si="2">M19</f>
        <v>126043145.15000001</v>
      </c>
      <c r="N18" s="99">
        <f t="shared" si="2"/>
        <v>0</v>
      </c>
      <c r="O18" s="99">
        <f t="shared" si="2"/>
        <v>0</v>
      </c>
    </row>
    <row r="19" spans="1:15" ht="47.25" x14ac:dyDescent="0.2">
      <c r="A19" s="102" t="s">
        <v>44</v>
      </c>
      <c r="B19" s="100" t="s">
        <v>43</v>
      </c>
      <c r="C19" s="100">
        <v>2</v>
      </c>
      <c r="D19" s="100" t="s">
        <v>36</v>
      </c>
      <c r="E19" s="100" t="s">
        <v>0</v>
      </c>
      <c r="F19" s="100" t="s">
        <v>0</v>
      </c>
      <c r="G19" s="100" t="s">
        <v>0</v>
      </c>
      <c r="H19" s="109" t="s">
        <v>0</v>
      </c>
      <c r="I19" s="109" t="s">
        <v>0</v>
      </c>
      <c r="J19" s="109" t="s">
        <v>0</v>
      </c>
      <c r="K19" s="109" t="s">
        <v>0</v>
      </c>
      <c r="L19" s="109" t="s">
        <v>0</v>
      </c>
      <c r="M19" s="99">
        <f t="shared" si="2"/>
        <v>126043145.15000001</v>
      </c>
      <c r="N19" s="99">
        <f t="shared" si="2"/>
        <v>0</v>
      </c>
      <c r="O19" s="99">
        <f t="shared" si="2"/>
        <v>0</v>
      </c>
    </row>
    <row r="20" spans="1:15" ht="31.5" x14ac:dyDescent="0.2">
      <c r="A20" s="102" t="s">
        <v>166</v>
      </c>
      <c r="B20" s="100" t="s">
        <v>43</v>
      </c>
      <c r="C20" s="100">
        <v>2</v>
      </c>
      <c r="D20" s="100" t="s">
        <v>36</v>
      </c>
      <c r="E20" s="100" t="s">
        <v>45</v>
      </c>
      <c r="F20" s="100" t="s">
        <v>0</v>
      </c>
      <c r="G20" s="100" t="s">
        <v>0</v>
      </c>
      <c r="H20" s="109" t="s">
        <v>0</v>
      </c>
      <c r="I20" s="109" t="s">
        <v>0</v>
      </c>
      <c r="J20" s="109" t="s">
        <v>0</v>
      </c>
      <c r="K20" s="109" t="s">
        <v>0</v>
      </c>
      <c r="L20" s="109" t="s">
        <v>0</v>
      </c>
      <c r="M20" s="99">
        <f t="shared" si="2"/>
        <v>126043145.15000001</v>
      </c>
      <c r="N20" s="99">
        <f t="shared" si="2"/>
        <v>0</v>
      </c>
      <c r="O20" s="99">
        <f t="shared" si="2"/>
        <v>0</v>
      </c>
    </row>
    <row r="21" spans="1:15" ht="78.75" x14ac:dyDescent="0.2">
      <c r="A21" s="102" t="s">
        <v>167</v>
      </c>
      <c r="B21" s="100" t="s">
        <v>43</v>
      </c>
      <c r="C21" s="100">
        <v>2</v>
      </c>
      <c r="D21" s="100" t="s">
        <v>36</v>
      </c>
      <c r="E21" s="100" t="s">
        <v>45</v>
      </c>
      <c r="F21" s="100"/>
      <c r="G21" s="100"/>
      <c r="H21" s="109"/>
      <c r="I21" s="109"/>
      <c r="J21" s="109"/>
      <c r="K21" s="109"/>
      <c r="L21" s="109"/>
      <c r="M21" s="99">
        <f t="shared" si="2"/>
        <v>126043145.15000001</v>
      </c>
      <c r="N21" s="99">
        <f t="shared" si="2"/>
        <v>0</v>
      </c>
      <c r="O21" s="99">
        <f t="shared" si="2"/>
        <v>0</v>
      </c>
    </row>
    <row r="22" spans="1:15" ht="15.75" x14ac:dyDescent="0.2">
      <c r="A22" s="112" t="s">
        <v>35</v>
      </c>
      <c r="B22" s="100" t="s">
        <v>43</v>
      </c>
      <c r="C22" s="100">
        <v>2</v>
      </c>
      <c r="D22" s="100" t="s">
        <v>36</v>
      </c>
      <c r="E22" s="100" t="s">
        <v>45</v>
      </c>
      <c r="F22" s="100" t="s">
        <v>36</v>
      </c>
      <c r="G22" s="100" t="s">
        <v>0</v>
      </c>
      <c r="H22" s="100" t="s">
        <v>0</v>
      </c>
      <c r="I22" s="100" t="s">
        <v>0</v>
      </c>
      <c r="J22" s="100" t="s">
        <v>0</v>
      </c>
      <c r="K22" s="100" t="s">
        <v>0</v>
      </c>
      <c r="L22" s="100" t="s">
        <v>0</v>
      </c>
      <c r="M22" s="99">
        <f t="shared" si="2"/>
        <v>126043145.15000001</v>
      </c>
      <c r="N22" s="99">
        <f t="shared" si="2"/>
        <v>0</v>
      </c>
      <c r="O22" s="99">
        <f t="shared" si="2"/>
        <v>0</v>
      </c>
    </row>
    <row r="23" spans="1:15" ht="31.5" x14ac:dyDescent="0.2">
      <c r="A23" s="112" t="s">
        <v>46</v>
      </c>
      <c r="B23" s="100" t="s">
        <v>43</v>
      </c>
      <c r="C23" s="100">
        <v>2</v>
      </c>
      <c r="D23" s="100" t="s">
        <v>36</v>
      </c>
      <c r="E23" s="100" t="s">
        <v>45</v>
      </c>
      <c r="F23" s="100" t="s">
        <v>36</v>
      </c>
      <c r="G23" s="100" t="s">
        <v>47</v>
      </c>
      <c r="H23" s="100" t="s">
        <v>0</v>
      </c>
      <c r="I23" s="100" t="s">
        <v>0</v>
      </c>
      <c r="J23" s="100" t="s">
        <v>0</v>
      </c>
      <c r="K23" s="100" t="s">
        <v>0</v>
      </c>
      <c r="L23" s="100" t="s">
        <v>0</v>
      </c>
      <c r="M23" s="99">
        <f>M24+M27</f>
        <v>126043145.15000001</v>
      </c>
      <c r="N23" s="99">
        <f t="shared" si="2"/>
        <v>0</v>
      </c>
      <c r="O23" s="99">
        <f t="shared" si="2"/>
        <v>0</v>
      </c>
    </row>
    <row r="24" spans="1:15" ht="47.25" x14ac:dyDescent="0.2">
      <c r="A24" s="102" t="s">
        <v>48</v>
      </c>
      <c r="B24" s="100" t="s">
        <v>43</v>
      </c>
      <c r="C24" s="100">
        <v>2</v>
      </c>
      <c r="D24" s="100" t="s">
        <v>36</v>
      </c>
      <c r="E24" s="100" t="s">
        <v>45</v>
      </c>
      <c r="F24" s="100" t="s">
        <v>36</v>
      </c>
      <c r="G24" s="100" t="s">
        <v>47</v>
      </c>
      <c r="H24" s="100" t="s">
        <v>49</v>
      </c>
      <c r="I24" s="109" t="s">
        <v>0</v>
      </c>
      <c r="J24" s="109" t="s">
        <v>0</v>
      </c>
      <c r="K24" s="109" t="s">
        <v>0</v>
      </c>
      <c r="L24" s="109" t="s">
        <v>0</v>
      </c>
      <c r="M24" s="99">
        <f t="shared" si="2"/>
        <v>113788282.83000001</v>
      </c>
      <c r="N24" s="99">
        <f t="shared" si="2"/>
        <v>0</v>
      </c>
      <c r="O24" s="99">
        <f t="shared" si="2"/>
        <v>0</v>
      </c>
    </row>
    <row r="25" spans="1:15" ht="63" x14ac:dyDescent="0.2">
      <c r="A25" s="102" t="s">
        <v>50</v>
      </c>
      <c r="B25" s="100" t="s">
        <v>43</v>
      </c>
      <c r="C25" s="100">
        <v>2</v>
      </c>
      <c r="D25" s="100" t="s">
        <v>36</v>
      </c>
      <c r="E25" s="100" t="s">
        <v>45</v>
      </c>
      <c r="F25" s="100" t="s">
        <v>36</v>
      </c>
      <c r="G25" s="100" t="s">
        <v>47</v>
      </c>
      <c r="H25" s="100" t="s">
        <v>49</v>
      </c>
      <c r="I25" s="100" t="s">
        <v>51</v>
      </c>
      <c r="J25" s="100" t="s">
        <v>0</v>
      </c>
      <c r="K25" s="100" t="s">
        <v>0</v>
      </c>
      <c r="L25" s="100" t="s">
        <v>0</v>
      </c>
      <c r="M25" s="99">
        <f>M26</f>
        <v>113788282.83000001</v>
      </c>
      <c r="N25" s="99">
        <f t="shared" si="2"/>
        <v>0</v>
      </c>
      <c r="O25" s="99">
        <f t="shared" si="2"/>
        <v>0</v>
      </c>
    </row>
    <row r="26" spans="1:15" ht="78.75" x14ac:dyDescent="0.2">
      <c r="A26" s="101" t="s">
        <v>52</v>
      </c>
      <c r="B26" s="98" t="s">
        <v>43</v>
      </c>
      <c r="C26" s="98">
        <v>2</v>
      </c>
      <c r="D26" s="98" t="s">
        <v>36</v>
      </c>
      <c r="E26" s="98" t="s">
        <v>45</v>
      </c>
      <c r="F26" s="98" t="s">
        <v>36</v>
      </c>
      <c r="G26" s="98" t="s">
        <v>47</v>
      </c>
      <c r="H26" s="98" t="s">
        <v>49</v>
      </c>
      <c r="I26" s="98" t="s">
        <v>51</v>
      </c>
      <c r="J26" s="106" t="s">
        <v>170</v>
      </c>
      <c r="K26" s="106">
        <v>3.1</v>
      </c>
      <c r="L26" s="106">
        <v>2025</v>
      </c>
      <c r="M26" s="108">
        <f>124838989.9-11050707.07</f>
        <v>113788282.83000001</v>
      </c>
      <c r="N26" s="108">
        <v>0</v>
      </c>
      <c r="O26" s="108">
        <v>0</v>
      </c>
    </row>
    <row r="27" spans="1:15" ht="47.25" x14ac:dyDescent="0.2">
      <c r="A27" s="102" t="s">
        <v>48</v>
      </c>
      <c r="B27" s="100" t="s">
        <v>43</v>
      </c>
      <c r="C27" s="100">
        <v>2</v>
      </c>
      <c r="D27" s="100" t="s">
        <v>36</v>
      </c>
      <c r="E27" s="100" t="s">
        <v>45</v>
      </c>
      <c r="F27" s="100" t="s">
        <v>36</v>
      </c>
      <c r="G27" s="100" t="s">
        <v>47</v>
      </c>
      <c r="H27" s="100" t="s">
        <v>396</v>
      </c>
      <c r="I27" s="109" t="s">
        <v>0</v>
      </c>
      <c r="J27" s="109" t="s">
        <v>0</v>
      </c>
      <c r="K27" s="109" t="s">
        <v>0</v>
      </c>
      <c r="L27" s="109" t="s">
        <v>0</v>
      </c>
      <c r="M27" s="99">
        <f t="shared" ref="M27" si="3">M28</f>
        <v>12254862.32</v>
      </c>
      <c r="N27" s="99">
        <f t="shared" si="2"/>
        <v>0</v>
      </c>
      <c r="O27" s="99">
        <f t="shared" si="2"/>
        <v>0</v>
      </c>
    </row>
    <row r="28" spans="1:15" ht="63" x14ac:dyDescent="0.2">
      <c r="A28" s="102" t="s">
        <v>50</v>
      </c>
      <c r="B28" s="100" t="s">
        <v>43</v>
      </c>
      <c r="C28" s="100">
        <v>2</v>
      </c>
      <c r="D28" s="100" t="s">
        <v>36</v>
      </c>
      <c r="E28" s="100" t="s">
        <v>45</v>
      </c>
      <c r="F28" s="100" t="s">
        <v>36</v>
      </c>
      <c r="G28" s="100" t="s">
        <v>47</v>
      </c>
      <c r="H28" s="100" t="s">
        <v>396</v>
      </c>
      <c r="I28" s="100" t="s">
        <v>51</v>
      </c>
      <c r="J28" s="100" t="s">
        <v>0</v>
      </c>
      <c r="K28" s="100" t="s">
        <v>0</v>
      </c>
      <c r="L28" s="100" t="s">
        <v>0</v>
      </c>
      <c r="M28" s="99">
        <f>M29</f>
        <v>12254862.32</v>
      </c>
      <c r="N28" s="99">
        <f t="shared" si="2"/>
        <v>0</v>
      </c>
      <c r="O28" s="99">
        <f t="shared" si="2"/>
        <v>0</v>
      </c>
    </row>
    <row r="29" spans="1:15" ht="78.75" x14ac:dyDescent="0.2">
      <c r="A29" s="101" t="s">
        <v>52</v>
      </c>
      <c r="B29" s="98" t="s">
        <v>43</v>
      </c>
      <c r="C29" s="98">
        <v>2</v>
      </c>
      <c r="D29" s="98" t="s">
        <v>36</v>
      </c>
      <c r="E29" s="98" t="s">
        <v>45</v>
      </c>
      <c r="F29" s="98" t="s">
        <v>36</v>
      </c>
      <c r="G29" s="98" t="s">
        <v>47</v>
      </c>
      <c r="H29" s="98" t="s">
        <v>396</v>
      </c>
      <c r="I29" s="98" t="s">
        <v>51</v>
      </c>
      <c r="J29" s="106" t="s">
        <v>170</v>
      </c>
      <c r="K29" s="106">
        <v>3.1</v>
      </c>
      <c r="L29" s="106">
        <v>2025</v>
      </c>
      <c r="M29" s="108">
        <f>12159862.32+260934-165934</f>
        <v>12254862.32</v>
      </c>
      <c r="N29" s="108">
        <v>0</v>
      </c>
      <c r="O29" s="108">
        <v>0</v>
      </c>
    </row>
    <row r="30" spans="1:15" ht="31.5" x14ac:dyDescent="0.2">
      <c r="A30" s="102" t="s">
        <v>63</v>
      </c>
      <c r="B30" s="100" t="s">
        <v>25</v>
      </c>
      <c r="C30" s="100" t="s">
        <v>0</v>
      </c>
      <c r="D30" s="100" t="s">
        <v>0</v>
      </c>
      <c r="E30" s="100" t="s">
        <v>0</v>
      </c>
      <c r="F30" s="100" t="s">
        <v>0</v>
      </c>
      <c r="G30" s="100" t="s">
        <v>0</v>
      </c>
      <c r="H30" s="109" t="s">
        <v>0</v>
      </c>
      <c r="I30" s="109" t="s">
        <v>0</v>
      </c>
      <c r="J30" s="109" t="s">
        <v>0</v>
      </c>
      <c r="K30" s="109" t="s">
        <v>0</v>
      </c>
      <c r="L30" s="109" t="s">
        <v>0</v>
      </c>
      <c r="M30" s="99">
        <f t="shared" ref="M30:O36" si="4">M31</f>
        <v>280080252.24000001</v>
      </c>
      <c r="N30" s="99">
        <f t="shared" si="4"/>
        <v>2500000</v>
      </c>
      <c r="O30" s="99">
        <f t="shared" si="4"/>
        <v>933450980</v>
      </c>
    </row>
    <row r="31" spans="1:15" ht="47.25" x14ac:dyDescent="0.2">
      <c r="A31" s="102" t="s">
        <v>74</v>
      </c>
      <c r="B31" s="100" t="s">
        <v>25</v>
      </c>
      <c r="C31" s="100">
        <v>2</v>
      </c>
      <c r="D31" s="100" t="s">
        <v>55</v>
      </c>
      <c r="E31" s="100" t="s">
        <v>0</v>
      </c>
      <c r="F31" s="100" t="s">
        <v>0</v>
      </c>
      <c r="G31" s="100" t="s">
        <v>0</v>
      </c>
      <c r="H31" s="109" t="s">
        <v>0</v>
      </c>
      <c r="I31" s="109" t="s">
        <v>0</v>
      </c>
      <c r="J31" s="109" t="s">
        <v>0</v>
      </c>
      <c r="K31" s="109" t="s">
        <v>0</v>
      </c>
      <c r="L31" s="109" t="s">
        <v>0</v>
      </c>
      <c r="M31" s="99">
        <f t="shared" si="4"/>
        <v>280080252.24000001</v>
      </c>
      <c r="N31" s="99">
        <f t="shared" si="4"/>
        <v>2500000</v>
      </c>
      <c r="O31" s="99">
        <f t="shared" si="4"/>
        <v>933450980</v>
      </c>
    </row>
    <row r="32" spans="1:15" ht="31.5" x14ac:dyDescent="0.2">
      <c r="A32" s="102" t="s">
        <v>166</v>
      </c>
      <c r="B32" s="100" t="s">
        <v>25</v>
      </c>
      <c r="C32" s="100">
        <v>2</v>
      </c>
      <c r="D32" s="100" t="s">
        <v>55</v>
      </c>
      <c r="E32" s="100" t="s">
        <v>45</v>
      </c>
      <c r="F32" s="100" t="s">
        <v>0</v>
      </c>
      <c r="G32" s="100" t="s">
        <v>0</v>
      </c>
      <c r="H32" s="109" t="s">
        <v>0</v>
      </c>
      <c r="I32" s="109" t="s">
        <v>0</v>
      </c>
      <c r="J32" s="109" t="s">
        <v>0</v>
      </c>
      <c r="K32" s="109" t="s">
        <v>0</v>
      </c>
      <c r="L32" s="109" t="s">
        <v>0</v>
      </c>
      <c r="M32" s="99">
        <f t="shared" si="4"/>
        <v>280080252.24000001</v>
      </c>
      <c r="N32" s="99">
        <f t="shared" si="4"/>
        <v>2500000</v>
      </c>
      <c r="O32" s="99">
        <f t="shared" si="4"/>
        <v>933450980</v>
      </c>
    </row>
    <row r="33" spans="1:18" ht="78.75" x14ac:dyDescent="0.2">
      <c r="A33" s="102" t="s">
        <v>168</v>
      </c>
      <c r="B33" s="100" t="s">
        <v>25</v>
      </c>
      <c r="C33" s="100">
        <v>2</v>
      </c>
      <c r="D33" s="100" t="s">
        <v>55</v>
      </c>
      <c r="E33" s="100" t="s">
        <v>45</v>
      </c>
      <c r="F33" s="100"/>
      <c r="G33" s="100"/>
      <c r="H33" s="109"/>
      <c r="I33" s="109"/>
      <c r="J33" s="109"/>
      <c r="K33" s="109"/>
      <c r="L33" s="109"/>
      <c r="M33" s="99">
        <f t="shared" si="4"/>
        <v>280080252.24000001</v>
      </c>
      <c r="N33" s="99">
        <f t="shared" si="4"/>
        <v>2500000</v>
      </c>
      <c r="O33" s="99">
        <f t="shared" si="4"/>
        <v>933450980</v>
      </c>
    </row>
    <row r="34" spans="1:18" ht="15.75" x14ac:dyDescent="0.2">
      <c r="A34" s="112" t="s">
        <v>66</v>
      </c>
      <c r="B34" s="100" t="s">
        <v>25</v>
      </c>
      <c r="C34" s="100">
        <v>2</v>
      </c>
      <c r="D34" s="100" t="s">
        <v>55</v>
      </c>
      <c r="E34" s="100" t="s">
        <v>45</v>
      </c>
      <c r="F34" s="100" t="s">
        <v>47</v>
      </c>
      <c r="G34" s="100" t="s">
        <v>0</v>
      </c>
      <c r="H34" s="100" t="s">
        <v>0</v>
      </c>
      <c r="I34" s="100" t="s">
        <v>0</v>
      </c>
      <c r="J34" s="100" t="s">
        <v>0</v>
      </c>
      <c r="K34" s="100" t="s">
        <v>0</v>
      </c>
      <c r="L34" s="100" t="s">
        <v>0</v>
      </c>
      <c r="M34" s="99">
        <f>M35+M44</f>
        <v>280080252.24000001</v>
      </c>
      <c r="N34" s="99">
        <f>N35+N44</f>
        <v>2500000</v>
      </c>
      <c r="O34" s="99">
        <f>O35+O44</f>
        <v>933450980</v>
      </c>
    </row>
    <row r="35" spans="1:18" ht="15.75" x14ac:dyDescent="0.2">
      <c r="A35" s="112" t="s">
        <v>75</v>
      </c>
      <c r="B35" s="100" t="s">
        <v>25</v>
      </c>
      <c r="C35" s="100">
        <v>2</v>
      </c>
      <c r="D35" s="100" t="s">
        <v>55</v>
      </c>
      <c r="E35" s="100" t="s">
        <v>45</v>
      </c>
      <c r="F35" s="100" t="s">
        <v>47</v>
      </c>
      <c r="G35" s="100" t="s">
        <v>32</v>
      </c>
      <c r="H35" s="100" t="s">
        <v>0</v>
      </c>
      <c r="I35" s="100" t="s">
        <v>0</v>
      </c>
      <c r="J35" s="100" t="s">
        <v>0</v>
      </c>
      <c r="K35" s="100" t="s">
        <v>0</v>
      </c>
      <c r="L35" s="100" t="s">
        <v>0</v>
      </c>
      <c r="M35" s="99">
        <f>M36+M41</f>
        <v>247748044.78</v>
      </c>
      <c r="N35" s="99">
        <f>N36+N41</f>
        <v>2000000</v>
      </c>
      <c r="O35" s="99">
        <f>O36+O41</f>
        <v>933450980</v>
      </c>
    </row>
    <row r="36" spans="1:18" ht="31.5" x14ac:dyDescent="0.2">
      <c r="A36" s="102" t="s">
        <v>76</v>
      </c>
      <c r="B36" s="100" t="s">
        <v>25</v>
      </c>
      <c r="C36" s="100">
        <v>2</v>
      </c>
      <c r="D36" s="100" t="s">
        <v>55</v>
      </c>
      <c r="E36" s="100" t="s">
        <v>45</v>
      </c>
      <c r="F36" s="100" t="s">
        <v>47</v>
      </c>
      <c r="G36" s="100" t="s">
        <v>32</v>
      </c>
      <c r="H36" s="100" t="s">
        <v>77</v>
      </c>
      <c r="I36" s="109" t="s">
        <v>0</v>
      </c>
      <c r="J36" s="109" t="s">
        <v>0</v>
      </c>
      <c r="K36" s="109" t="s">
        <v>0</v>
      </c>
      <c r="L36" s="109" t="s">
        <v>0</v>
      </c>
      <c r="M36" s="99">
        <f t="shared" si="4"/>
        <v>247748044.78</v>
      </c>
      <c r="N36" s="99">
        <f t="shared" si="4"/>
        <v>2000000</v>
      </c>
      <c r="O36" s="99">
        <f t="shared" si="4"/>
        <v>0</v>
      </c>
    </row>
    <row r="37" spans="1:18" ht="63" x14ac:dyDescent="0.2">
      <c r="A37" s="102" t="s">
        <v>50</v>
      </c>
      <c r="B37" s="100" t="s">
        <v>25</v>
      </c>
      <c r="C37" s="100">
        <v>2</v>
      </c>
      <c r="D37" s="100" t="s">
        <v>55</v>
      </c>
      <c r="E37" s="100" t="s">
        <v>45</v>
      </c>
      <c r="F37" s="100" t="s">
        <v>47</v>
      </c>
      <c r="G37" s="100" t="s">
        <v>32</v>
      </c>
      <c r="H37" s="100" t="s">
        <v>77</v>
      </c>
      <c r="I37" s="100" t="s">
        <v>51</v>
      </c>
      <c r="J37" s="100" t="s">
        <v>0</v>
      </c>
      <c r="K37" s="100" t="s">
        <v>0</v>
      </c>
      <c r="L37" s="100" t="s">
        <v>0</v>
      </c>
      <c r="M37" s="99">
        <f>M38+M39+M40</f>
        <v>247748044.78</v>
      </c>
      <c r="N37" s="99">
        <f t="shared" ref="N37:O37" si="5">N38+N39</f>
        <v>2000000</v>
      </c>
      <c r="O37" s="99">
        <f t="shared" si="5"/>
        <v>0</v>
      </c>
    </row>
    <row r="38" spans="1:18" ht="78.75" x14ac:dyDescent="0.2">
      <c r="A38" s="101" t="s">
        <v>78</v>
      </c>
      <c r="B38" s="98" t="s">
        <v>25</v>
      </c>
      <c r="C38" s="98">
        <v>2</v>
      </c>
      <c r="D38" s="98" t="s">
        <v>55</v>
      </c>
      <c r="E38" s="98" t="s">
        <v>45</v>
      </c>
      <c r="F38" s="98" t="s">
        <v>47</v>
      </c>
      <c r="G38" s="98" t="s">
        <v>32</v>
      </c>
      <c r="H38" s="98" t="s">
        <v>77</v>
      </c>
      <c r="I38" s="98" t="s">
        <v>51</v>
      </c>
      <c r="J38" s="106" t="s">
        <v>79</v>
      </c>
      <c r="K38" s="106" t="s">
        <v>80</v>
      </c>
      <c r="L38" s="106" t="s">
        <v>81</v>
      </c>
      <c r="M38" s="108">
        <v>0</v>
      </c>
      <c r="N38" s="108">
        <v>2000000</v>
      </c>
      <c r="O38" s="108">
        <v>0</v>
      </c>
    </row>
    <row r="39" spans="1:18" ht="47.25" x14ac:dyDescent="0.2">
      <c r="A39" s="101" t="s">
        <v>82</v>
      </c>
      <c r="B39" s="98" t="s">
        <v>25</v>
      </c>
      <c r="C39" s="98">
        <v>2</v>
      </c>
      <c r="D39" s="98" t="s">
        <v>55</v>
      </c>
      <c r="E39" s="98" t="s">
        <v>45</v>
      </c>
      <c r="F39" s="98" t="s">
        <v>47</v>
      </c>
      <c r="G39" s="98" t="s">
        <v>32</v>
      </c>
      <c r="H39" s="98" t="s">
        <v>77</v>
      </c>
      <c r="I39" s="98" t="s">
        <v>51</v>
      </c>
      <c r="J39" s="106" t="s">
        <v>169</v>
      </c>
      <c r="K39" s="106" t="s">
        <v>83</v>
      </c>
      <c r="L39" s="106" t="s">
        <v>84</v>
      </c>
      <c r="M39" s="108">
        <f>190000000+27168044.78+25000000</f>
        <v>242168044.78</v>
      </c>
      <c r="N39" s="108">
        <v>0</v>
      </c>
      <c r="O39" s="108">
        <v>0</v>
      </c>
    </row>
    <row r="40" spans="1:18" ht="78.75" x14ac:dyDescent="0.2">
      <c r="A40" s="101" t="s">
        <v>432</v>
      </c>
      <c r="B40" s="98" t="s">
        <v>25</v>
      </c>
      <c r="C40" s="98">
        <v>2</v>
      </c>
      <c r="D40" s="98" t="s">
        <v>55</v>
      </c>
      <c r="E40" s="98" t="s">
        <v>45</v>
      </c>
      <c r="F40" s="98" t="s">
        <v>47</v>
      </c>
      <c r="G40" s="98" t="s">
        <v>32</v>
      </c>
      <c r="H40" s="98" t="s">
        <v>77</v>
      </c>
      <c r="I40" s="98" t="s">
        <v>51</v>
      </c>
      <c r="J40" s="106" t="s">
        <v>433</v>
      </c>
      <c r="K40" s="106" t="s">
        <v>434</v>
      </c>
      <c r="L40" s="106" t="s">
        <v>418</v>
      </c>
      <c r="M40" s="108">
        <v>5580000</v>
      </c>
      <c r="N40" s="108">
        <v>0</v>
      </c>
      <c r="O40" s="108">
        <v>0</v>
      </c>
    </row>
    <row r="41" spans="1:18" s="118" customFormat="1" ht="47.25" x14ac:dyDescent="0.2">
      <c r="A41" s="102" t="s">
        <v>226</v>
      </c>
      <c r="B41" s="100" t="s">
        <v>25</v>
      </c>
      <c r="C41" s="100" t="s">
        <v>15</v>
      </c>
      <c r="D41" s="100" t="s">
        <v>55</v>
      </c>
      <c r="E41" s="100" t="s">
        <v>45</v>
      </c>
      <c r="F41" s="100" t="s">
        <v>47</v>
      </c>
      <c r="G41" s="100" t="s">
        <v>32</v>
      </c>
      <c r="H41" s="100" t="s">
        <v>225</v>
      </c>
      <c r="I41" s="100" t="s">
        <v>0</v>
      </c>
      <c r="J41" s="105"/>
      <c r="K41" s="105"/>
      <c r="L41" s="105"/>
      <c r="M41" s="99">
        <f>M42</f>
        <v>0</v>
      </c>
      <c r="N41" s="99">
        <f t="shared" ref="N41:O42" si="6">N42</f>
        <v>0</v>
      </c>
      <c r="O41" s="99">
        <f t="shared" si="6"/>
        <v>933450980</v>
      </c>
      <c r="P41" s="117"/>
      <c r="Q41" s="117"/>
      <c r="R41" s="117"/>
    </row>
    <row r="42" spans="1:18" s="118" customFormat="1" ht="63" x14ac:dyDescent="0.2">
      <c r="A42" s="102" t="s">
        <v>50</v>
      </c>
      <c r="B42" s="100" t="s">
        <v>25</v>
      </c>
      <c r="C42" s="100" t="s">
        <v>15</v>
      </c>
      <c r="D42" s="100" t="s">
        <v>55</v>
      </c>
      <c r="E42" s="100" t="s">
        <v>45</v>
      </c>
      <c r="F42" s="100" t="s">
        <v>47</v>
      </c>
      <c r="G42" s="100" t="s">
        <v>32</v>
      </c>
      <c r="H42" s="100" t="s">
        <v>225</v>
      </c>
      <c r="I42" s="100" t="s">
        <v>51</v>
      </c>
      <c r="J42" s="105"/>
      <c r="K42" s="105"/>
      <c r="L42" s="105"/>
      <c r="M42" s="99">
        <f>M43</f>
        <v>0</v>
      </c>
      <c r="N42" s="99">
        <f t="shared" si="6"/>
        <v>0</v>
      </c>
      <c r="O42" s="99">
        <f t="shared" si="6"/>
        <v>933450980</v>
      </c>
      <c r="P42" s="117"/>
      <c r="Q42" s="117"/>
      <c r="R42" s="117"/>
    </row>
    <row r="43" spans="1:18" ht="78.75" x14ac:dyDescent="0.2">
      <c r="A43" s="101" t="s">
        <v>78</v>
      </c>
      <c r="B43" s="98" t="s">
        <v>25</v>
      </c>
      <c r="C43" s="98" t="s">
        <v>15</v>
      </c>
      <c r="D43" s="98" t="s">
        <v>55</v>
      </c>
      <c r="E43" s="98" t="s">
        <v>45</v>
      </c>
      <c r="F43" s="98" t="s">
        <v>47</v>
      </c>
      <c r="G43" s="98" t="s">
        <v>32</v>
      </c>
      <c r="H43" s="98" t="s">
        <v>225</v>
      </c>
      <c r="I43" s="98" t="s">
        <v>51</v>
      </c>
      <c r="J43" s="106" t="s">
        <v>79</v>
      </c>
      <c r="K43" s="106" t="s">
        <v>80</v>
      </c>
      <c r="L43" s="106" t="s">
        <v>81</v>
      </c>
      <c r="M43" s="108">
        <v>0</v>
      </c>
      <c r="N43" s="108">
        <v>0</v>
      </c>
      <c r="O43" s="108">
        <v>933450980</v>
      </c>
    </row>
    <row r="44" spans="1:18" s="118" customFormat="1" ht="15.75" x14ac:dyDescent="0.2">
      <c r="A44" s="102" t="s">
        <v>341</v>
      </c>
      <c r="B44" s="100" t="s">
        <v>25</v>
      </c>
      <c r="C44" s="100">
        <v>2</v>
      </c>
      <c r="D44" s="100" t="s">
        <v>55</v>
      </c>
      <c r="E44" s="100" t="s">
        <v>45</v>
      </c>
      <c r="F44" s="100" t="s">
        <v>47</v>
      </c>
      <c r="G44" s="100" t="s">
        <v>55</v>
      </c>
      <c r="H44" s="100" t="s">
        <v>0</v>
      </c>
      <c r="I44" s="100" t="s">
        <v>0</v>
      </c>
      <c r="J44" s="105" t="s">
        <v>0</v>
      </c>
      <c r="K44" s="105" t="s">
        <v>0</v>
      </c>
      <c r="L44" s="105" t="s">
        <v>0</v>
      </c>
      <c r="M44" s="99">
        <f>M45</f>
        <v>32332207.460000001</v>
      </c>
      <c r="N44" s="99">
        <f t="shared" ref="N44:O45" si="7">N45</f>
        <v>500000</v>
      </c>
      <c r="O44" s="99">
        <f t="shared" si="7"/>
        <v>0</v>
      </c>
      <c r="P44" s="117"/>
      <c r="Q44" s="117"/>
      <c r="R44" s="117"/>
    </row>
    <row r="45" spans="1:18" s="118" customFormat="1" ht="31.5" x14ac:dyDescent="0.2">
      <c r="A45" s="102" t="s">
        <v>76</v>
      </c>
      <c r="B45" s="100" t="s">
        <v>25</v>
      </c>
      <c r="C45" s="100">
        <v>2</v>
      </c>
      <c r="D45" s="100" t="s">
        <v>55</v>
      </c>
      <c r="E45" s="100" t="s">
        <v>45</v>
      </c>
      <c r="F45" s="100" t="s">
        <v>47</v>
      </c>
      <c r="G45" s="100" t="s">
        <v>55</v>
      </c>
      <c r="H45" s="100" t="s">
        <v>77</v>
      </c>
      <c r="I45" s="100" t="s">
        <v>0</v>
      </c>
      <c r="J45" s="105" t="s">
        <v>0</v>
      </c>
      <c r="K45" s="105" t="s">
        <v>0</v>
      </c>
      <c r="L45" s="105" t="s">
        <v>0</v>
      </c>
      <c r="M45" s="99">
        <f>M46</f>
        <v>32332207.460000001</v>
      </c>
      <c r="N45" s="99">
        <f t="shared" si="7"/>
        <v>500000</v>
      </c>
      <c r="O45" s="99">
        <f t="shared" si="7"/>
        <v>0</v>
      </c>
      <c r="P45" s="117"/>
      <c r="Q45" s="117"/>
      <c r="R45" s="117"/>
    </row>
    <row r="46" spans="1:18" s="118" customFormat="1" ht="63" x14ac:dyDescent="0.2">
      <c r="A46" s="102" t="s">
        <v>50</v>
      </c>
      <c r="B46" s="100" t="s">
        <v>25</v>
      </c>
      <c r="C46" s="100">
        <v>2</v>
      </c>
      <c r="D46" s="100" t="s">
        <v>55</v>
      </c>
      <c r="E46" s="100" t="s">
        <v>45</v>
      </c>
      <c r="F46" s="100" t="s">
        <v>47</v>
      </c>
      <c r="G46" s="100" t="s">
        <v>55</v>
      </c>
      <c r="H46" s="100" t="s">
        <v>77</v>
      </c>
      <c r="I46" s="100" t="s">
        <v>51</v>
      </c>
      <c r="J46" s="105" t="s">
        <v>0</v>
      </c>
      <c r="K46" s="105" t="s">
        <v>0</v>
      </c>
      <c r="L46" s="105" t="s">
        <v>0</v>
      </c>
      <c r="M46" s="99">
        <f>M47+M48</f>
        <v>32332207.460000001</v>
      </c>
      <c r="N46" s="99">
        <f>N47+N48</f>
        <v>500000</v>
      </c>
      <c r="O46" s="99">
        <f>O47+O48</f>
        <v>0</v>
      </c>
      <c r="P46" s="117"/>
      <c r="Q46" s="117"/>
      <c r="R46" s="117"/>
    </row>
    <row r="47" spans="1:18" ht="47.25" x14ac:dyDescent="0.2">
      <c r="A47" s="101" t="s">
        <v>330</v>
      </c>
      <c r="B47" s="98" t="s">
        <v>25</v>
      </c>
      <c r="C47" s="98">
        <v>2</v>
      </c>
      <c r="D47" s="98" t="s">
        <v>55</v>
      </c>
      <c r="E47" s="98" t="s">
        <v>45</v>
      </c>
      <c r="F47" s="98" t="s">
        <v>47</v>
      </c>
      <c r="G47" s="98" t="s">
        <v>55</v>
      </c>
      <c r="H47" s="98" t="s">
        <v>77</v>
      </c>
      <c r="I47" s="98" t="s">
        <v>51</v>
      </c>
      <c r="J47" s="106" t="s">
        <v>79</v>
      </c>
      <c r="K47" s="106" t="s">
        <v>83</v>
      </c>
      <c r="L47" s="106" t="s">
        <v>84</v>
      </c>
      <c r="M47" s="108">
        <f>8954020.57+23033595.52+344591.37</f>
        <v>32332207.460000001</v>
      </c>
      <c r="N47" s="108">
        <v>0</v>
      </c>
      <c r="O47" s="108">
        <v>0</v>
      </c>
    </row>
    <row r="48" spans="1:18" ht="47.25" x14ac:dyDescent="0.2">
      <c r="A48" s="101" t="s">
        <v>355</v>
      </c>
      <c r="B48" s="98" t="s">
        <v>25</v>
      </c>
      <c r="C48" s="98">
        <v>2</v>
      </c>
      <c r="D48" s="98" t="s">
        <v>55</v>
      </c>
      <c r="E48" s="98" t="s">
        <v>45</v>
      </c>
      <c r="F48" s="98" t="s">
        <v>47</v>
      </c>
      <c r="G48" s="98" t="s">
        <v>55</v>
      </c>
      <c r="H48" s="98" t="s">
        <v>77</v>
      </c>
      <c r="I48" s="98" t="s">
        <v>51</v>
      </c>
      <c r="J48" s="106" t="s">
        <v>79</v>
      </c>
      <c r="K48" s="106">
        <v>50</v>
      </c>
      <c r="L48" s="106" t="s">
        <v>418</v>
      </c>
      <c r="M48" s="108">
        <v>0</v>
      </c>
      <c r="N48" s="108">
        <v>500000</v>
      </c>
      <c r="O48" s="108">
        <v>0</v>
      </c>
    </row>
    <row r="49" spans="1:18" ht="31.5" x14ac:dyDescent="0.2">
      <c r="A49" s="102" t="s">
        <v>86</v>
      </c>
      <c r="B49" s="100" t="s">
        <v>26</v>
      </c>
      <c r="C49" s="100" t="s">
        <v>0</v>
      </c>
      <c r="D49" s="100" t="s">
        <v>0</v>
      </c>
      <c r="E49" s="100" t="s">
        <v>0</v>
      </c>
      <c r="F49" s="100" t="s">
        <v>0</v>
      </c>
      <c r="G49" s="100" t="s">
        <v>0</v>
      </c>
      <c r="H49" s="109" t="s">
        <v>0</v>
      </c>
      <c r="I49" s="109" t="s">
        <v>0</v>
      </c>
      <c r="J49" s="109" t="s">
        <v>0</v>
      </c>
      <c r="K49" s="109" t="s">
        <v>0</v>
      </c>
      <c r="L49" s="109" t="s">
        <v>0</v>
      </c>
      <c r="M49" s="99">
        <f t="shared" ref="M49:O50" si="8">M50</f>
        <v>2000000</v>
      </c>
      <c r="N49" s="99">
        <f t="shared" si="8"/>
        <v>0</v>
      </c>
      <c r="O49" s="99">
        <f t="shared" si="8"/>
        <v>0</v>
      </c>
    </row>
    <row r="50" spans="1:18" ht="31.5" x14ac:dyDescent="0.2">
      <c r="A50" s="102" t="s">
        <v>87</v>
      </c>
      <c r="B50" s="100" t="s">
        <v>26</v>
      </c>
      <c r="C50" s="100" t="s">
        <v>15</v>
      </c>
      <c r="D50" s="100" t="s">
        <v>32</v>
      </c>
      <c r="E50" s="100" t="s">
        <v>0</v>
      </c>
      <c r="F50" s="100" t="s">
        <v>0</v>
      </c>
      <c r="G50" s="100" t="s">
        <v>0</v>
      </c>
      <c r="H50" s="109" t="s">
        <v>0</v>
      </c>
      <c r="I50" s="109" t="s">
        <v>0</v>
      </c>
      <c r="J50" s="109" t="s">
        <v>0</v>
      </c>
      <c r="K50" s="109" t="s">
        <v>0</v>
      </c>
      <c r="L50" s="109" t="s">
        <v>0</v>
      </c>
      <c r="M50" s="99">
        <f>M51</f>
        <v>2000000</v>
      </c>
      <c r="N50" s="99">
        <f t="shared" si="8"/>
        <v>0</v>
      </c>
      <c r="O50" s="99">
        <f t="shared" si="8"/>
        <v>0</v>
      </c>
    </row>
    <row r="51" spans="1:18" s="118" customFormat="1" ht="31.5" x14ac:dyDescent="0.2">
      <c r="A51" s="36" t="s">
        <v>166</v>
      </c>
      <c r="B51" s="44" t="s">
        <v>26</v>
      </c>
      <c r="C51" s="44" t="s">
        <v>15</v>
      </c>
      <c r="D51" s="44" t="s">
        <v>32</v>
      </c>
      <c r="E51" s="44" t="s">
        <v>45</v>
      </c>
      <c r="F51" s="44"/>
      <c r="G51" s="44"/>
      <c r="H51" s="44"/>
      <c r="I51" s="44"/>
      <c r="J51" s="15"/>
      <c r="K51" s="15"/>
      <c r="L51" s="15"/>
      <c r="M51" s="45">
        <f t="shared" ref="M51:O56" si="9">M52</f>
        <v>2000000</v>
      </c>
      <c r="N51" s="45">
        <f t="shared" si="9"/>
        <v>0</v>
      </c>
      <c r="O51" s="45">
        <f t="shared" si="9"/>
        <v>0</v>
      </c>
      <c r="P51" s="117"/>
      <c r="Q51" s="117"/>
      <c r="R51" s="117"/>
    </row>
    <row r="52" spans="1:18" s="118" customFormat="1" ht="78.75" x14ac:dyDescent="0.2">
      <c r="A52" s="36" t="s">
        <v>168</v>
      </c>
      <c r="B52" s="44" t="s">
        <v>26</v>
      </c>
      <c r="C52" s="44" t="s">
        <v>15</v>
      </c>
      <c r="D52" s="44" t="s">
        <v>32</v>
      </c>
      <c r="E52" s="44" t="s">
        <v>45</v>
      </c>
      <c r="F52" s="44"/>
      <c r="G52" s="44"/>
      <c r="H52" s="44"/>
      <c r="I52" s="44"/>
      <c r="J52" s="15"/>
      <c r="K52" s="15"/>
      <c r="L52" s="15"/>
      <c r="M52" s="45">
        <f t="shared" si="9"/>
        <v>2000000</v>
      </c>
      <c r="N52" s="45">
        <f t="shared" si="9"/>
        <v>0</v>
      </c>
      <c r="O52" s="45">
        <f t="shared" si="9"/>
        <v>0</v>
      </c>
      <c r="P52" s="117"/>
      <c r="Q52" s="117"/>
      <c r="R52" s="117"/>
    </row>
    <row r="53" spans="1:18" s="118" customFormat="1" ht="15.75" x14ac:dyDescent="0.2">
      <c r="A53" s="36" t="s">
        <v>89</v>
      </c>
      <c r="B53" s="44" t="s">
        <v>26</v>
      </c>
      <c r="C53" s="44" t="s">
        <v>15</v>
      </c>
      <c r="D53" s="44" t="s">
        <v>32</v>
      </c>
      <c r="E53" s="44" t="s">
        <v>45</v>
      </c>
      <c r="F53" s="44" t="s">
        <v>90</v>
      </c>
      <c r="G53" s="44" t="s">
        <v>0</v>
      </c>
      <c r="H53" s="44" t="s">
        <v>0</v>
      </c>
      <c r="I53" s="44"/>
      <c r="J53" s="15"/>
      <c r="K53" s="15"/>
      <c r="L53" s="15"/>
      <c r="M53" s="45">
        <f t="shared" si="9"/>
        <v>2000000</v>
      </c>
      <c r="N53" s="45">
        <f t="shared" si="9"/>
        <v>0</v>
      </c>
      <c r="O53" s="45">
        <f t="shared" si="9"/>
        <v>0</v>
      </c>
      <c r="P53" s="117"/>
      <c r="Q53" s="117"/>
      <c r="R53" s="117"/>
    </row>
    <row r="54" spans="1:18" s="118" customFormat="1" ht="15.75" x14ac:dyDescent="0.2">
      <c r="A54" s="36" t="s">
        <v>91</v>
      </c>
      <c r="B54" s="44" t="s">
        <v>26</v>
      </c>
      <c r="C54" s="44" t="s">
        <v>15</v>
      </c>
      <c r="D54" s="44" t="s">
        <v>32</v>
      </c>
      <c r="E54" s="44" t="s">
        <v>45</v>
      </c>
      <c r="F54" s="44" t="s">
        <v>90</v>
      </c>
      <c r="G54" s="44" t="s">
        <v>32</v>
      </c>
      <c r="H54" s="44" t="s">
        <v>0</v>
      </c>
      <c r="I54" s="44"/>
      <c r="J54" s="15"/>
      <c r="K54" s="15"/>
      <c r="L54" s="15"/>
      <c r="M54" s="45">
        <f t="shared" si="9"/>
        <v>2000000</v>
      </c>
      <c r="N54" s="45">
        <f t="shared" si="9"/>
        <v>0</v>
      </c>
      <c r="O54" s="45">
        <f t="shared" si="9"/>
        <v>0</v>
      </c>
      <c r="P54" s="117"/>
      <c r="Q54" s="117"/>
      <c r="R54" s="117"/>
    </row>
    <row r="55" spans="1:18" s="118" customFormat="1" ht="31.5" x14ac:dyDescent="0.2">
      <c r="A55" s="36" t="s">
        <v>92</v>
      </c>
      <c r="B55" s="44" t="s">
        <v>26</v>
      </c>
      <c r="C55" s="44" t="s">
        <v>15</v>
      </c>
      <c r="D55" s="44" t="s">
        <v>32</v>
      </c>
      <c r="E55" s="44" t="s">
        <v>45</v>
      </c>
      <c r="F55" s="44" t="s">
        <v>90</v>
      </c>
      <c r="G55" s="44" t="s">
        <v>32</v>
      </c>
      <c r="H55" s="44" t="s">
        <v>93</v>
      </c>
      <c r="I55" s="44"/>
      <c r="J55" s="15"/>
      <c r="K55" s="15"/>
      <c r="L55" s="15"/>
      <c r="M55" s="45">
        <f t="shared" si="9"/>
        <v>2000000</v>
      </c>
      <c r="N55" s="45">
        <f t="shared" si="9"/>
        <v>0</v>
      </c>
      <c r="O55" s="45">
        <f t="shared" si="9"/>
        <v>0</v>
      </c>
      <c r="P55" s="117"/>
      <c r="Q55" s="117"/>
      <c r="R55" s="117"/>
    </row>
    <row r="56" spans="1:18" s="118" customFormat="1" ht="63" x14ac:dyDescent="0.2">
      <c r="A56" s="36" t="s">
        <v>50</v>
      </c>
      <c r="B56" s="44" t="s">
        <v>26</v>
      </c>
      <c r="C56" s="44" t="s">
        <v>15</v>
      </c>
      <c r="D56" s="44" t="s">
        <v>32</v>
      </c>
      <c r="E56" s="44" t="s">
        <v>45</v>
      </c>
      <c r="F56" s="44" t="s">
        <v>90</v>
      </c>
      <c r="G56" s="44" t="s">
        <v>32</v>
      </c>
      <c r="H56" s="44" t="s">
        <v>93</v>
      </c>
      <c r="I56" s="44" t="s">
        <v>51</v>
      </c>
      <c r="J56" s="15"/>
      <c r="K56" s="15"/>
      <c r="L56" s="15"/>
      <c r="M56" s="45">
        <f t="shared" si="9"/>
        <v>2000000</v>
      </c>
      <c r="N56" s="45">
        <f t="shared" si="9"/>
        <v>0</v>
      </c>
      <c r="O56" s="45">
        <f t="shared" si="9"/>
        <v>0</v>
      </c>
      <c r="P56" s="117"/>
      <c r="Q56" s="117"/>
      <c r="R56" s="117"/>
    </row>
    <row r="57" spans="1:18" s="70" customFormat="1" ht="31.5" x14ac:dyDescent="0.2">
      <c r="A57" s="18" t="s">
        <v>356</v>
      </c>
      <c r="B57" s="19" t="s">
        <v>26</v>
      </c>
      <c r="C57" s="19" t="s">
        <v>15</v>
      </c>
      <c r="D57" s="19" t="s">
        <v>32</v>
      </c>
      <c r="E57" s="19" t="s">
        <v>45</v>
      </c>
      <c r="F57" s="19" t="s">
        <v>90</v>
      </c>
      <c r="G57" s="19" t="s">
        <v>32</v>
      </c>
      <c r="H57" s="19" t="s">
        <v>93</v>
      </c>
      <c r="I57" s="19" t="s">
        <v>51</v>
      </c>
      <c r="J57" s="43" t="s">
        <v>233</v>
      </c>
      <c r="K57" s="43" t="s">
        <v>371</v>
      </c>
      <c r="L57" s="43" t="s">
        <v>81</v>
      </c>
      <c r="M57" s="38">
        <v>2000000</v>
      </c>
      <c r="N57" s="38">
        <v>0</v>
      </c>
      <c r="O57" s="38">
        <v>0</v>
      </c>
      <c r="P57" s="69"/>
      <c r="Q57" s="69"/>
      <c r="R57" s="69"/>
    </row>
    <row r="58" spans="1:18" s="118" customFormat="1" ht="31.5" x14ac:dyDescent="0.2">
      <c r="A58" s="36" t="s">
        <v>126</v>
      </c>
      <c r="B58" s="44" t="s">
        <v>27</v>
      </c>
      <c r="C58" s="44" t="s">
        <v>0</v>
      </c>
      <c r="D58" s="44" t="s">
        <v>0</v>
      </c>
      <c r="E58" s="44" t="s">
        <v>0</v>
      </c>
      <c r="F58" s="44" t="s">
        <v>0</v>
      </c>
      <c r="G58" s="44" t="s">
        <v>0</v>
      </c>
      <c r="H58" s="44" t="s">
        <v>0</v>
      </c>
      <c r="I58" s="44" t="s">
        <v>0</v>
      </c>
      <c r="J58" s="15"/>
      <c r="K58" s="15"/>
      <c r="L58" s="15"/>
      <c r="M58" s="45">
        <f t="shared" ref="M58:O75" si="10">M59</f>
        <v>130718762.72</v>
      </c>
      <c r="N58" s="45">
        <f t="shared" si="10"/>
        <v>0</v>
      </c>
      <c r="O58" s="45">
        <f t="shared" si="10"/>
        <v>0</v>
      </c>
      <c r="P58" s="117"/>
      <c r="Q58" s="117"/>
      <c r="R58" s="117"/>
    </row>
    <row r="59" spans="1:18" s="118" customFormat="1" ht="31.5" x14ac:dyDescent="0.2">
      <c r="A59" s="36" t="s">
        <v>127</v>
      </c>
      <c r="B59" s="44" t="s">
        <v>27</v>
      </c>
      <c r="C59" s="44" t="s">
        <v>15</v>
      </c>
      <c r="D59" s="44" t="s">
        <v>55</v>
      </c>
      <c r="E59" s="44" t="s">
        <v>0</v>
      </c>
      <c r="F59" s="44" t="s">
        <v>0</v>
      </c>
      <c r="G59" s="44" t="s">
        <v>0</v>
      </c>
      <c r="H59" s="44" t="s">
        <v>0</v>
      </c>
      <c r="I59" s="44" t="s">
        <v>0</v>
      </c>
      <c r="J59" s="15"/>
      <c r="K59" s="15"/>
      <c r="L59" s="15"/>
      <c r="M59" s="45">
        <f>M60+M67</f>
        <v>130718762.72</v>
      </c>
      <c r="N59" s="45">
        <f t="shared" ref="N59:O59" si="11">N60+N67</f>
        <v>0</v>
      </c>
      <c r="O59" s="45">
        <f t="shared" si="11"/>
        <v>0</v>
      </c>
      <c r="P59" s="117"/>
      <c r="Q59" s="117"/>
      <c r="R59" s="117"/>
    </row>
    <row r="60" spans="1:18" s="118" customFormat="1" ht="31.5" x14ac:dyDescent="0.2">
      <c r="A60" s="36" t="s">
        <v>269</v>
      </c>
      <c r="B60" s="44" t="s">
        <v>27</v>
      </c>
      <c r="C60" s="44" t="s">
        <v>15</v>
      </c>
      <c r="D60" s="44" t="s">
        <v>55</v>
      </c>
      <c r="E60" s="44" t="s">
        <v>265</v>
      </c>
      <c r="F60" s="44" t="s">
        <v>0</v>
      </c>
      <c r="G60" s="44" t="s">
        <v>0</v>
      </c>
      <c r="H60" s="44" t="s">
        <v>0</v>
      </c>
      <c r="I60" s="44" t="s">
        <v>0</v>
      </c>
      <c r="J60" s="15"/>
      <c r="K60" s="15"/>
      <c r="L60" s="15"/>
      <c r="M60" s="45">
        <f t="shared" ref="M60:O65" si="12">M61</f>
        <v>995000</v>
      </c>
      <c r="N60" s="45">
        <f t="shared" si="12"/>
        <v>0</v>
      </c>
      <c r="O60" s="45">
        <f t="shared" si="12"/>
        <v>0</v>
      </c>
      <c r="P60" s="117"/>
      <c r="Q60" s="117"/>
      <c r="R60" s="117"/>
    </row>
    <row r="61" spans="1:18" s="118" customFormat="1" ht="63" x14ac:dyDescent="0.2">
      <c r="A61" s="36" t="s">
        <v>323</v>
      </c>
      <c r="B61" s="44" t="s">
        <v>27</v>
      </c>
      <c r="C61" s="44" t="s">
        <v>15</v>
      </c>
      <c r="D61" s="44" t="s">
        <v>55</v>
      </c>
      <c r="E61" s="44" t="s">
        <v>265</v>
      </c>
      <c r="F61" s="44"/>
      <c r="G61" s="44"/>
      <c r="H61" s="44"/>
      <c r="I61" s="44"/>
      <c r="J61" s="15"/>
      <c r="K61" s="15"/>
      <c r="L61" s="15"/>
      <c r="M61" s="45">
        <f t="shared" si="12"/>
        <v>995000</v>
      </c>
      <c r="N61" s="45">
        <f t="shared" si="12"/>
        <v>0</v>
      </c>
      <c r="O61" s="45">
        <f t="shared" si="12"/>
        <v>0</v>
      </c>
      <c r="P61" s="117"/>
      <c r="Q61" s="117"/>
      <c r="R61" s="117"/>
    </row>
    <row r="62" spans="1:18" s="118" customFormat="1" ht="15.75" x14ac:dyDescent="0.2">
      <c r="A62" s="36" t="s">
        <v>128</v>
      </c>
      <c r="B62" s="44" t="s">
        <v>27</v>
      </c>
      <c r="C62" s="44" t="s">
        <v>15</v>
      </c>
      <c r="D62" s="44" t="s">
        <v>55</v>
      </c>
      <c r="E62" s="44" t="s">
        <v>265</v>
      </c>
      <c r="F62" s="44" t="s">
        <v>43</v>
      </c>
      <c r="G62" s="44" t="s">
        <v>0</v>
      </c>
      <c r="H62" s="44" t="s">
        <v>0</v>
      </c>
      <c r="I62" s="44" t="s">
        <v>0</v>
      </c>
      <c r="J62" s="15"/>
      <c r="K62" s="15"/>
      <c r="L62" s="15"/>
      <c r="M62" s="45">
        <f t="shared" si="12"/>
        <v>995000</v>
      </c>
      <c r="N62" s="45">
        <f t="shared" si="12"/>
        <v>0</v>
      </c>
      <c r="O62" s="45">
        <f t="shared" si="12"/>
        <v>0</v>
      </c>
      <c r="P62" s="117"/>
      <c r="Q62" s="117"/>
      <c r="R62" s="117"/>
    </row>
    <row r="63" spans="1:18" s="118" customFormat="1" ht="31.5" x14ac:dyDescent="0.2">
      <c r="A63" s="36" t="s">
        <v>266</v>
      </c>
      <c r="B63" s="44" t="s">
        <v>27</v>
      </c>
      <c r="C63" s="44" t="s">
        <v>15</v>
      </c>
      <c r="D63" s="44" t="s">
        <v>55</v>
      </c>
      <c r="E63" s="44" t="s">
        <v>265</v>
      </c>
      <c r="F63" s="44" t="s">
        <v>43</v>
      </c>
      <c r="G63" s="44" t="s">
        <v>47</v>
      </c>
      <c r="H63" s="44" t="s">
        <v>0</v>
      </c>
      <c r="I63" s="44" t="s">
        <v>0</v>
      </c>
      <c r="J63" s="15"/>
      <c r="K63" s="15"/>
      <c r="L63" s="15"/>
      <c r="M63" s="45">
        <f t="shared" si="12"/>
        <v>995000</v>
      </c>
      <c r="N63" s="45">
        <f t="shared" si="12"/>
        <v>0</v>
      </c>
      <c r="O63" s="45">
        <f t="shared" si="12"/>
        <v>0</v>
      </c>
      <c r="P63" s="117"/>
      <c r="Q63" s="117"/>
      <c r="R63" s="117"/>
    </row>
    <row r="64" spans="1:18" s="118" customFormat="1" ht="31.5" x14ac:dyDescent="0.2">
      <c r="A64" s="36" t="s">
        <v>61</v>
      </c>
      <c r="B64" s="44" t="s">
        <v>27</v>
      </c>
      <c r="C64" s="44" t="s">
        <v>15</v>
      </c>
      <c r="D64" s="44" t="s">
        <v>55</v>
      </c>
      <c r="E64" s="44" t="s">
        <v>265</v>
      </c>
      <c r="F64" s="44" t="s">
        <v>43</v>
      </c>
      <c r="G64" s="44" t="s">
        <v>47</v>
      </c>
      <c r="H64" s="44" t="s">
        <v>62</v>
      </c>
      <c r="I64" s="44" t="s">
        <v>0</v>
      </c>
      <c r="J64" s="15"/>
      <c r="K64" s="15"/>
      <c r="L64" s="15"/>
      <c r="M64" s="45">
        <f t="shared" si="12"/>
        <v>995000</v>
      </c>
      <c r="N64" s="45">
        <f t="shared" si="12"/>
        <v>0</v>
      </c>
      <c r="O64" s="45">
        <f t="shared" si="12"/>
        <v>0</v>
      </c>
      <c r="P64" s="117"/>
      <c r="Q64" s="117"/>
      <c r="R64" s="117"/>
    </row>
    <row r="65" spans="1:18" s="118" customFormat="1" ht="94.5" x14ac:dyDescent="0.2">
      <c r="A65" s="36" t="s">
        <v>267</v>
      </c>
      <c r="B65" s="44" t="s">
        <v>27</v>
      </c>
      <c r="C65" s="44" t="s">
        <v>15</v>
      </c>
      <c r="D65" s="44" t="s">
        <v>55</v>
      </c>
      <c r="E65" s="44" t="s">
        <v>265</v>
      </c>
      <c r="F65" s="44" t="s">
        <v>43</v>
      </c>
      <c r="G65" s="44" t="s">
        <v>47</v>
      </c>
      <c r="H65" s="44" t="s">
        <v>62</v>
      </c>
      <c r="I65" s="44" t="s">
        <v>268</v>
      </c>
      <c r="J65" s="15"/>
      <c r="K65" s="15"/>
      <c r="L65" s="15"/>
      <c r="M65" s="45">
        <f t="shared" si="12"/>
        <v>995000</v>
      </c>
      <c r="N65" s="45">
        <f t="shared" si="12"/>
        <v>0</v>
      </c>
      <c r="O65" s="45">
        <f t="shared" si="12"/>
        <v>0</v>
      </c>
      <c r="P65" s="117"/>
      <c r="Q65" s="117"/>
      <c r="R65" s="117"/>
    </row>
    <row r="66" spans="1:18" s="70" customFormat="1" ht="71.25" customHeight="1" x14ac:dyDescent="0.2">
      <c r="A66" s="18" t="s">
        <v>328</v>
      </c>
      <c r="B66" s="19" t="s">
        <v>27</v>
      </c>
      <c r="C66" s="19" t="s">
        <v>15</v>
      </c>
      <c r="D66" s="19" t="s">
        <v>55</v>
      </c>
      <c r="E66" s="19" t="s">
        <v>265</v>
      </c>
      <c r="F66" s="19" t="s">
        <v>43</v>
      </c>
      <c r="G66" s="19" t="s">
        <v>47</v>
      </c>
      <c r="H66" s="19" t="s">
        <v>62</v>
      </c>
      <c r="I66" s="19" t="s">
        <v>268</v>
      </c>
      <c r="J66" s="43" t="s">
        <v>208</v>
      </c>
      <c r="K66" s="43" t="s">
        <v>16</v>
      </c>
      <c r="L66" s="43" t="s">
        <v>84</v>
      </c>
      <c r="M66" s="38">
        <f>100000000-99005000</f>
        <v>995000</v>
      </c>
      <c r="N66" s="38">
        <v>0</v>
      </c>
      <c r="O66" s="38">
        <v>0</v>
      </c>
      <c r="P66" s="69"/>
      <c r="Q66" s="69"/>
      <c r="R66" s="69"/>
    </row>
    <row r="67" spans="1:18" s="118" customFormat="1" ht="31.5" x14ac:dyDescent="0.2">
      <c r="A67" s="36" t="s">
        <v>166</v>
      </c>
      <c r="B67" s="44" t="s">
        <v>27</v>
      </c>
      <c r="C67" s="44" t="s">
        <v>15</v>
      </c>
      <c r="D67" s="44" t="s">
        <v>55</v>
      </c>
      <c r="E67" s="44" t="s">
        <v>45</v>
      </c>
      <c r="F67" s="44" t="s">
        <v>0</v>
      </c>
      <c r="G67" s="44" t="s">
        <v>0</v>
      </c>
      <c r="H67" s="44" t="s">
        <v>0</v>
      </c>
      <c r="I67" s="44" t="s">
        <v>0</v>
      </c>
      <c r="J67" s="15"/>
      <c r="K67" s="15"/>
      <c r="L67" s="15"/>
      <c r="M67" s="45">
        <f t="shared" si="10"/>
        <v>129723762.72</v>
      </c>
      <c r="N67" s="45">
        <f t="shared" si="10"/>
        <v>0</v>
      </c>
      <c r="O67" s="45">
        <f t="shared" si="10"/>
        <v>0</v>
      </c>
      <c r="P67" s="117"/>
      <c r="Q67" s="117"/>
      <c r="R67" s="117"/>
    </row>
    <row r="68" spans="1:18" s="118" customFormat="1" ht="78.75" x14ac:dyDescent="0.2">
      <c r="A68" s="102" t="s">
        <v>168</v>
      </c>
      <c r="B68" s="44" t="s">
        <v>27</v>
      </c>
      <c r="C68" s="44" t="s">
        <v>15</v>
      </c>
      <c r="D68" s="44" t="s">
        <v>55</v>
      </c>
      <c r="E68" s="44" t="s">
        <v>45</v>
      </c>
      <c r="F68" s="44"/>
      <c r="G68" s="44"/>
      <c r="H68" s="44"/>
      <c r="I68" s="44"/>
      <c r="J68" s="15"/>
      <c r="K68" s="15"/>
      <c r="L68" s="15"/>
      <c r="M68" s="45">
        <f t="shared" si="10"/>
        <v>129723762.72</v>
      </c>
      <c r="N68" s="45">
        <f t="shared" si="10"/>
        <v>0</v>
      </c>
      <c r="O68" s="45">
        <f t="shared" si="10"/>
        <v>0</v>
      </c>
      <c r="P68" s="117"/>
      <c r="Q68" s="117"/>
      <c r="R68" s="117"/>
    </row>
    <row r="69" spans="1:18" s="118" customFormat="1" ht="15.75" x14ac:dyDescent="0.2">
      <c r="A69" s="36" t="s">
        <v>128</v>
      </c>
      <c r="B69" s="44" t="s">
        <v>27</v>
      </c>
      <c r="C69" s="44" t="s">
        <v>15</v>
      </c>
      <c r="D69" s="44" t="s">
        <v>55</v>
      </c>
      <c r="E69" s="44" t="s">
        <v>45</v>
      </c>
      <c r="F69" s="44" t="s">
        <v>43</v>
      </c>
      <c r="G69" s="44" t="s">
        <v>0</v>
      </c>
      <c r="H69" s="44" t="s">
        <v>0</v>
      </c>
      <c r="I69" s="44" t="s">
        <v>0</v>
      </c>
      <c r="J69" s="15"/>
      <c r="K69" s="15"/>
      <c r="L69" s="15"/>
      <c r="M69" s="45">
        <f>M70+M74</f>
        <v>129723762.72</v>
      </c>
      <c r="N69" s="45">
        <f t="shared" ref="N69:O69" si="13">N70+N74</f>
        <v>0</v>
      </c>
      <c r="O69" s="45">
        <f t="shared" si="13"/>
        <v>0</v>
      </c>
      <c r="P69" s="117"/>
      <c r="Q69" s="117"/>
      <c r="R69" s="117"/>
    </row>
    <row r="70" spans="1:18" s="118" customFormat="1" ht="15.75" x14ac:dyDescent="0.2">
      <c r="A70" s="36" t="s">
        <v>129</v>
      </c>
      <c r="B70" s="44" t="s">
        <v>27</v>
      </c>
      <c r="C70" s="44" t="s">
        <v>15</v>
      </c>
      <c r="D70" s="44" t="s">
        <v>55</v>
      </c>
      <c r="E70" s="44" t="s">
        <v>45</v>
      </c>
      <c r="F70" s="44" t="s">
        <v>43</v>
      </c>
      <c r="G70" s="44" t="s">
        <v>55</v>
      </c>
      <c r="H70" s="44"/>
      <c r="I70" s="44"/>
      <c r="J70" s="15"/>
      <c r="K70" s="15"/>
      <c r="L70" s="15"/>
      <c r="M70" s="45">
        <f>M71</f>
        <v>1000000</v>
      </c>
      <c r="N70" s="45">
        <f t="shared" ref="N70:O72" si="14">N71</f>
        <v>0</v>
      </c>
      <c r="O70" s="45">
        <f t="shared" si="14"/>
        <v>0</v>
      </c>
      <c r="P70" s="117"/>
      <c r="Q70" s="117"/>
      <c r="R70" s="117"/>
    </row>
    <row r="71" spans="1:18" s="118" customFormat="1" ht="31.5" x14ac:dyDescent="0.2">
      <c r="A71" s="36" t="s">
        <v>231</v>
      </c>
      <c r="B71" s="44" t="s">
        <v>27</v>
      </c>
      <c r="C71" s="44" t="s">
        <v>15</v>
      </c>
      <c r="D71" s="44" t="s">
        <v>55</v>
      </c>
      <c r="E71" s="44" t="s">
        <v>45</v>
      </c>
      <c r="F71" s="44" t="s">
        <v>43</v>
      </c>
      <c r="G71" s="44" t="s">
        <v>55</v>
      </c>
      <c r="H71" s="44" t="s">
        <v>232</v>
      </c>
      <c r="I71" s="44" t="s">
        <v>0</v>
      </c>
      <c r="J71" s="15"/>
      <c r="K71" s="15"/>
      <c r="L71" s="15"/>
      <c r="M71" s="45">
        <f>M72</f>
        <v>1000000</v>
      </c>
      <c r="N71" s="45">
        <f t="shared" si="14"/>
        <v>0</v>
      </c>
      <c r="O71" s="45">
        <f t="shared" si="14"/>
        <v>0</v>
      </c>
      <c r="P71" s="117"/>
      <c r="Q71" s="117"/>
      <c r="R71" s="117"/>
    </row>
    <row r="72" spans="1:18" s="118" customFormat="1" ht="63" x14ac:dyDescent="0.2">
      <c r="A72" s="36" t="s">
        <v>50</v>
      </c>
      <c r="B72" s="44" t="s">
        <v>27</v>
      </c>
      <c r="C72" s="44" t="s">
        <v>15</v>
      </c>
      <c r="D72" s="44" t="s">
        <v>55</v>
      </c>
      <c r="E72" s="44" t="s">
        <v>45</v>
      </c>
      <c r="F72" s="44" t="s">
        <v>43</v>
      </c>
      <c r="G72" s="44" t="s">
        <v>55</v>
      </c>
      <c r="H72" s="44" t="s">
        <v>232</v>
      </c>
      <c r="I72" s="44" t="s">
        <v>51</v>
      </c>
      <c r="J72" s="15"/>
      <c r="K72" s="15"/>
      <c r="L72" s="15"/>
      <c r="M72" s="45">
        <f>M73</f>
        <v>1000000</v>
      </c>
      <c r="N72" s="45">
        <f t="shared" si="14"/>
        <v>0</v>
      </c>
      <c r="O72" s="45">
        <f t="shared" si="14"/>
        <v>0</v>
      </c>
      <c r="P72" s="117"/>
      <c r="Q72" s="117"/>
      <c r="R72" s="117"/>
    </row>
    <row r="73" spans="1:18" s="70" customFormat="1" ht="47.25" x14ac:dyDescent="0.2">
      <c r="A73" s="18" t="s">
        <v>357</v>
      </c>
      <c r="B73" s="19" t="s">
        <v>27</v>
      </c>
      <c r="C73" s="19" t="s">
        <v>15</v>
      </c>
      <c r="D73" s="19" t="s">
        <v>55</v>
      </c>
      <c r="E73" s="19" t="s">
        <v>45</v>
      </c>
      <c r="F73" s="19" t="s">
        <v>43</v>
      </c>
      <c r="G73" s="19" t="s">
        <v>55</v>
      </c>
      <c r="H73" s="19" t="s">
        <v>232</v>
      </c>
      <c r="I73" s="19" t="s">
        <v>51</v>
      </c>
      <c r="J73" s="43" t="s">
        <v>233</v>
      </c>
      <c r="K73" s="43">
        <v>100</v>
      </c>
      <c r="L73" s="43" t="s">
        <v>81</v>
      </c>
      <c r="M73" s="38">
        <v>1000000</v>
      </c>
      <c r="N73" s="38">
        <v>0</v>
      </c>
      <c r="O73" s="38">
        <v>0</v>
      </c>
      <c r="P73" s="69"/>
      <c r="Q73" s="69"/>
      <c r="R73" s="69"/>
    </row>
    <row r="74" spans="1:18" s="118" customFormat="1" ht="15.75" x14ac:dyDescent="0.2">
      <c r="A74" s="36" t="s">
        <v>238</v>
      </c>
      <c r="B74" s="44" t="s">
        <v>27</v>
      </c>
      <c r="C74" s="44" t="s">
        <v>15</v>
      </c>
      <c r="D74" s="44" t="s">
        <v>55</v>
      </c>
      <c r="E74" s="44" t="s">
        <v>45</v>
      </c>
      <c r="F74" s="44" t="s">
        <v>43</v>
      </c>
      <c r="G74" s="44" t="s">
        <v>239</v>
      </c>
      <c r="H74" s="44" t="s">
        <v>0</v>
      </c>
      <c r="I74" s="44" t="s">
        <v>0</v>
      </c>
      <c r="J74" s="15"/>
      <c r="K74" s="15"/>
      <c r="L74" s="15"/>
      <c r="M74" s="45">
        <f t="shared" si="10"/>
        <v>128723762.72</v>
      </c>
      <c r="N74" s="45">
        <f t="shared" si="10"/>
        <v>0</v>
      </c>
      <c r="O74" s="45">
        <f t="shared" si="10"/>
        <v>0</v>
      </c>
      <c r="P74" s="117"/>
      <c r="Q74" s="117"/>
      <c r="R74" s="117"/>
    </row>
    <row r="75" spans="1:18" s="118" customFormat="1" ht="31.5" x14ac:dyDescent="0.2">
      <c r="A75" s="36" t="s">
        <v>231</v>
      </c>
      <c r="B75" s="44" t="s">
        <v>27</v>
      </c>
      <c r="C75" s="44" t="s">
        <v>15</v>
      </c>
      <c r="D75" s="44" t="s">
        <v>55</v>
      </c>
      <c r="E75" s="44" t="s">
        <v>45</v>
      </c>
      <c r="F75" s="44" t="s">
        <v>43</v>
      </c>
      <c r="G75" s="44" t="s">
        <v>239</v>
      </c>
      <c r="H75" s="44" t="s">
        <v>232</v>
      </c>
      <c r="I75" s="44" t="s">
        <v>0</v>
      </c>
      <c r="J75" s="15"/>
      <c r="K75" s="15"/>
      <c r="L75" s="15"/>
      <c r="M75" s="45">
        <f t="shared" si="10"/>
        <v>128723762.72</v>
      </c>
      <c r="N75" s="45">
        <f t="shared" si="10"/>
        <v>0</v>
      </c>
      <c r="O75" s="45">
        <f t="shared" si="10"/>
        <v>0</v>
      </c>
      <c r="P75" s="117"/>
      <c r="Q75" s="117"/>
      <c r="R75" s="117"/>
    </row>
    <row r="76" spans="1:18" s="118" customFormat="1" ht="63" x14ac:dyDescent="0.2">
      <c r="A76" s="36" t="s">
        <v>50</v>
      </c>
      <c r="B76" s="44" t="s">
        <v>27</v>
      </c>
      <c r="C76" s="44" t="s">
        <v>15</v>
      </c>
      <c r="D76" s="44" t="s">
        <v>55</v>
      </c>
      <c r="E76" s="44" t="s">
        <v>45</v>
      </c>
      <c r="F76" s="44" t="s">
        <v>43</v>
      </c>
      <c r="G76" s="44" t="s">
        <v>239</v>
      </c>
      <c r="H76" s="44" t="s">
        <v>232</v>
      </c>
      <c r="I76" s="44" t="s">
        <v>51</v>
      </c>
      <c r="J76" s="15"/>
      <c r="K76" s="15"/>
      <c r="L76" s="15"/>
      <c r="M76" s="45">
        <f>M77</f>
        <v>128723762.72</v>
      </c>
      <c r="N76" s="45">
        <f t="shared" ref="N76:O76" si="15">N77</f>
        <v>0</v>
      </c>
      <c r="O76" s="45">
        <f t="shared" si="15"/>
        <v>0</v>
      </c>
      <c r="P76" s="117"/>
      <c r="Q76" s="117"/>
      <c r="R76" s="117"/>
    </row>
    <row r="77" spans="1:18" ht="110.25" x14ac:dyDescent="0.2">
      <c r="A77" s="18" t="s">
        <v>240</v>
      </c>
      <c r="B77" s="19" t="s">
        <v>27</v>
      </c>
      <c r="C77" s="19" t="s">
        <v>15</v>
      </c>
      <c r="D77" s="19" t="s">
        <v>55</v>
      </c>
      <c r="E77" s="19" t="s">
        <v>45</v>
      </c>
      <c r="F77" s="19" t="s">
        <v>43</v>
      </c>
      <c r="G77" s="19" t="s">
        <v>239</v>
      </c>
      <c r="H77" s="19" t="s">
        <v>232</v>
      </c>
      <c r="I77" s="19" t="s">
        <v>51</v>
      </c>
      <c r="J77" s="14" t="s">
        <v>233</v>
      </c>
      <c r="K77" s="14">
        <v>135</v>
      </c>
      <c r="L77" s="43" t="s">
        <v>84</v>
      </c>
      <c r="M77" s="38">
        <f>5000000+4415136.3+119308626.42</f>
        <v>128723762.72</v>
      </c>
      <c r="N77" s="38">
        <v>0</v>
      </c>
      <c r="O77" s="38">
        <v>0</v>
      </c>
    </row>
    <row r="78" spans="1:18" s="118" customFormat="1" ht="78.75" x14ac:dyDescent="0.2">
      <c r="A78" s="36" t="s">
        <v>135</v>
      </c>
      <c r="B78" s="44" t="s">
        <v>136</v>
      </c>
      <c r="C78" s="44"/>
      <c r="D78" s="44"/>
      <c r="E78" s="44"/>
      <c r="F78" s="44"/>
      <c r="G78" s="44"/>
      <c r="H78" s="44"/>
      <c r="I78" s="44"/>
      <c r="J78" s="15"/>
      <c r="K78" s="15"/>
      <c r="L78" s="15"/>
      <c r="M78" s="45">
        <f t="shared" ref="M78:O84" si="16">M79</f>
        <v>13432655.25</v>
      </c>
      <c r="N78" s="45">
        <f t="shared" si="16"/>
        <v>0</v>
      </c>
      <c r="O78" s="45">
        <f t="shared" si="16"/>
        <v>0</v>
      </c>
      <c r="P78" s="117"/>
      <c r="Q78" s="117"/>
      <c r="R78" s="117"/>
    </row>
    <row r="79" spans="1:18" s="118" customFormat="1" ht="31.5" x14ac:dyDescent="0.2">
      <c r="A79" s="36" t="s">
        <v>372</v>
      </c>
      <c r="B79" s="44" t="s">
        <v>136</v>
      </c>
      <c r="C79" s="44" t="s">
        <v>15</v>
      </c>
      <c r="D79" s="44" t="s">
        <v>32</v>
      </c>
      <c r="E79" s="44"/>
      <c r="F79" s="44"/>
      <c r="G79" s="44"/>
      <c r="H79" s="44"/>
      <c r="I79" s="44"/>
      <c r="J79" s="15"/>
      <c r="K79" s="15"/>
      <c r="L79" s="15"/>
      <c r="M79" s="45">
        <f t="shared" si="16"/>
        <v>13432655.25</v>
      </c>
      <c r="N79" s="45">
        <f t="shared" si="16"/>
        <v>0</v>
      </c>
      <c r="O79" s="45">
        <f t="shared" si="16"/>
        <v>0</v>
      </c>
      <c r="P79" s="117"/>
      <c r="Q79" s="117"/>
      <c r="R79" s="117"/>
    </row>
    <row r="80" spans="1:18" s="118" customFormat="1" ht="31.5" x14ac:dyDescent="0.2">
      <c r="A80" s="36" t="s">
        <v>166</v>
      </c>
      <c r="B80" s="44" t="s">
        <v>136</v>
      </c>
      <c r="C80" s="44" t="s">
        <v>15</v>
      </c>
      <c r="D80" s="44" t="s">
        <v>32</v>
      </c>
      <c r="E80" s="44" t="s">
        <v>45</v>
      </c>
      <c r="F80" s="44"/>
      <c r="G80" s="44"/>
      <c r="H80" s="44"/>
      <c r="I80" s="44"/>
      <c r="J80" s="15"/>
      <c r="K80" s="15"/>
      <c r="L80" s="15"/>
      <c r="M80" s="45">
        <f t="shared" si="16"/>
        <v>13432655.25</v>
      </c>
      <c r="N80" s="45">
        <f t="shared" si="16"/>
        <v>0</v>
      </c>
      <c r="O80" s="45">
        <f t="shared" si="16"/>
        <v>0</v>
      </c>
      <c r="P80" s="117"/>
      <c r="Q80" s="117"/>
      <c r="R80" s="117"/>
    </row>
    <row r="81" spans="1:18" s="118" customFormat="1" ht="78.75" x14ac:dyDescent="0.2">
      <c r="A81" s="36" t="s">
        <v>168</v>
      </c>
      <c r="B81" s="44" t="s">
        <v>136</v>
      </c>
      <c r="C81" s="44" t="s">
        <v>15</v>
      </c>
      <c r="D81" s="44" t="s">
        <v>32</v>
      </c>
      <c r="E81" s="44" t="s">
        <v>45</v>
      </c>
      <c r="F81" s="44"/>
      <c r="G81" s="44"/>
      <c r="H81" s="44"/>
      <c r="I81" s="44"/>
      <c r="J81" s="15"/>
      <c r="K81" s="15"/>
      <c r="L81" s="15"/>
      <c r="M81" s="45">
        <f t="shared" si="16"/>
        <v>13432655.25</v>
      </c>
      <c r="N81" s="45">
        <f t="shared" si="16"/>
        <v>0</v>
      </c>
      <c r="O81" s="45">
        <f t="shared" si="16"/>
        <v>0</v>
      </c>
      <c r="P81" s="117"/>
      <c r="Q81" s="117"/>
      <c r="R81" s="117"/>
    </row>
    <row r="82" spans="1:18" s="118" customFormat="1" ht="15.75" x14ac:dyDescent="0.2">
      <c r="A82" s="36" t="s">
        <v>58</v>
      </c>
      <c r="B82" s="44" t="s">
        <v>136</v>
      </c>
      <c r="C82" s="44" t="s">
        <v>15</v>
      </c>
      <c r="D82" s="44" t="s">
        <v>32</v>
      </c>
      <c r="E82" s="44" t="s">
        <v>45</v>
      </c>
      <c r="F82" s="44" t="s">
        <v>59</v>
      </c>
      <c r="G82" s="44"/>
      <c r="H82" s="44"/>
      <c r="I82" s="44"/>
      <c r="J82" s="15"/>
      <c r="K82" s="15"/>
      <c r="L82" s="15"/>
      <c r="M82" s="45">
        <f t="shared" si="16"/>
        <v>13432655.25</v>
      </c>
      <c r="N82" s="45">
        <f t="shared" si="16"/>
        <v>0</v>
      </c>
      <c r="O82" s="45">
        <f t="shared" si="16"/>
        <v>0</v>
      </c>
      <c r="P82" s="117"/>
      <c r="Q82" s="117"/>
      <c r="R82" s="117"/>
    </row>
    <row r="83" spans="1:18" s="118" customFormat="1" ht="15.75" x14ac:dyDescent="0.2">
      <c r="A83" s="36" t="s">
        <v>60</v>
      </c>
      <c r="B83" s="44" t="s">
        <v>136</v>
      </c>
      <c r="C83" s="44" t="s">
        <v>15</v>
      </c>
      <c r="D83" s="44" t="s">
        <v>32</v>
      </c>
      <c r="E83" s="44" t="s">
        <v>45</v>
      </c>
      <c r="F83" s="44" t="s">
        <v>59</v>
      </c>
      <c r="G83" s="44" t="s">
        <v>55</v>
      </c>
      <c r="H83" s="44"/>
      <c r="I83" s="44"/>
      <c r="J83" s="15"/>
      <c r="K83" s="15"/>
      <c r="L83" s="15"/>
      <c r="M83" s="45">
        <f t="shared" si="16"/>
        <v>13432655.25</v>
      </c>
      <c r="N83" s="45">
        <f t="shared" si="16"/>
        <v>0</v>
      </c>
      <c r="O83" s="45">
        <f t="shared" si="16"/>
        <v>0</v>
      </c>
      <c r="P83" s="117"/>
      <c r="Q83" s="117"/>
      <c r="R83" s="117"/>
    </row>
    <row r="84" spans="1:18" s="118" customFormat="1" ht="78.75" x14ac:dyDescent="0.2">
      <c r="A84" s="36" t="s">
        <v>373</v>
      </c>
      <c r="B84" s="44" t="s">
        <v>136</v>
      </c>
      <c r="C84" s="44" t="s">
        <v>15</v>
      </c>
      <c r="D84" s="44" t="s">
        <v>32</v>
      </c>
      <c r="E84" s="44" t="s">
        <v>45</v>
      </c>
      <c r="F84" s="44" t="s">
        <v>59</v>
      </c>
      <c r="G84" s="44" t="s">
        <v>55</v>
      </c>
      <c r="H84" s="44" t="s">
        <v>359</v>
      </c>
      <c r="I84" s="44"/>
      <c r="J84" s="15"/>
      <c r="K84" s="15"/>
      <c r="L84" s="15"/>
      <c r="M84" s="45">
        <f t="shared" si="16"/>
        <v>13432655.25</v>
      </c>
      <c r="N84" s="45">
        <f t="shared" si="16"/>
        <v>0</v>
      </c>
      <c r="O84" s="45">
        <f t="shared" si="16"/>
        <v>0</v>
      </c>
      <c r="P84" s="117"/>
      <c r="Q84" s="117"/>
      <c r="R84" s="117"/>
    </row>
    <row r="85" spans="1:18" s="118" customFormat="1" ht="63" x14ac:dyDescent="0.2">
      <c r="A85" s="36" t="s">
        <v>50</v>
      </c>
      <c r="B85" s="44" t="s">
        <v>136</v>
      </c>
      <c r="C85" s="44" t="s">
        <v>15</v>
      </c>
      <c r="D85" s="44" t="s">
        <v>32</v>
      </c>
      <c r="E85" s="44" t="s">
        <v>45</v>
      </c>
      <c r="F85" s="44" t="s">
        <v>59</v>
      </c>
      <c r="G85" s="44" t="s">
        <v>55</v>
      </c>
      <c r="H85" s="44" t="s">
        <v>359</v>
      </c>
      <c r="I85" s="44" t="s">
        <v>51</v>
      </c>
      <c r="J85" s="15"/>
      <c r="K85" s="15"/>
      <c r="L85" s="15"/>
      <c r="M85" s="45">
        <f>M87+M88+M89+M90+M91+M86</f>
        <v>13432655.25</v>
      </c>
      <c r="N85" s="45">
        <f t="shared" ref="N85:O85" si="17">N87+N88+N89+N90+N91</f>
        <v>0</v>
      </c>
      <c r="O85" s="45">
        <f t="shared" si="17"/>
        <v>0</v>
      </c>
      <c r="P85" s="117"/>
      <c r="Q85" s="117"/>
      <c r="R85" s="117"/>
    </row>
    <row r="86" spans="1:18" s="118" customFormat="1" ht="63" x14ac:dyDescent="0.2">
      <c r="A86" s="18" t="s">
        <v>435</v>
      </c>
      <c r="B86" s="19" t="s">
        <v>136</v>
      </c>
      <c r="C86" s="19" t="s">
        <v>15</v>
      </c>
      <c r="D86" s="19" t="s">
        <v>32</v>
      </c>
      <c r="E86" s="19" t="s">
        <v>45</v>
      </c>
      <c r="F86" s="19" t="s">
        <v>59</v>
      </c>
      <c r="G86" s="19" t="s">
        <v>55</v>
      </c>
      <c r="H86" s="19" t="s">
        <v>359</v>
      </c>
      <c r="I86" s="19" t="s">
        <v>51</v>
      </c>
      <c r="J86" s="43" t="s">
        <v>374</v>
      </c>
      <c r="K86" s="43" t="s">
        <v>375</v>
      </c>
      <c r="L86" s="43" t="s">
        <v>81</v>
      </c>
      <c r="M86" s="38">
        <v>600000</v>
      </c>
      <c r="N86" s="38">
        <v>0</v>
      </c>
      <c r="O86" s="38">
        <v>0</v>
      </c>
      <c r="P86" s="117"/>
      <c r="Q86" s="117"/>
      <c r="R86" s="117"/>
    </row>
    <row r="87" spans="1:18" s="70" customFormat="1" ht="63" x14ac:dyDescent="0.2">
      <c r="A87" s="18" t="s">
        <v>360</v>
      </c>
      <c r="B87" s="19" t="s">
        <v>136</v>
      </c>
      <c r="C87" s="19" t="s">
        <v>15</v>
      </c>
      <c r="D87" s="19" t="s">
        <v>32</v>
      </c>
      <c r="E87" s="19" t="s">
        <v>45</v>
      </c>
      <c r="F87" s="19" t="s">
        <v>59</v>
      </c>
      <c r="G87" s="19" t="s">
        <v>55</v>
      </c>
      <c r="H87" s="19" t="s">
        <v>359</v>
      </c>
      <c r="I87" s="19" t="s">
        <v>51</v>
      </c>
      <c r="J87" s="43" t="s">
        <v>374</v>
      </c>
      <c r="K87" s="43" t="s">
        <v>375</v>
      </c>
      <c r="L87" s="43" t="s">
        <v>84</v>
      </c>
      <c r="M87" s="38">
        <v>2953290</v>
      </c>
      <c r="N87" s="38">
        <v>0</v>
      </c>
      <c r="O87" s="38">
        <v>0</v>
      </c>
      <c r="P87" s="69">
        <v>198000</v>
      </c>
      <c r="Q87" s="69">
        <v>297380</v>
      </c>
      <c r="R87" s="69">
        <f>M87+P87+Q87</f>
        <v>3448670</v>
      </c>
    </row>
    <row r="88" spans="1:18" s="70" customFormat="1" ht="47.25" x14ac:dyDescent="0.2">
      <c r="A88" s="18" t="s">
        <v>361</v>
      </c>
      <c r="B88" s="19" t="s">
        <v>136</v>
      </c>
      <c r="C88" s="19" t="s">
        <v>15</v>
      </c>
      <c r="D88" s="19" t="s">
        <v>32</v>
      </c>
      <c r="E88" s="19" t="s">
        <v>45</v>
      </c>
      <c r="F88" s="19" t="s">
        <v>59</v>
      </c>
      <c r="G88" s="19" t="s">
        <v>55</v>
      </c>
      <c r="H88" s="19" t="s">
        <v>359</v>
      </c>
      <c r="I88" s="19" t="s">
        <v>51</v>
      </c>
      <c r="J88" s="43" t="s">
        <v>374</v>
      </c>
      <c r="K88" s="43" t="s">
        <v>375</v>
      </c>
      <c r="L88" s="43" t="s">
        <v>84</v>
      </c>
      <c r="M88" s="38">
        <v>2842320</v>
      </c>
      <c r="N88" s="38">
        <v>0</v>
      </c>
      <c r="O88" s="38">
        <v>0</v>
      </c>
      <c r="P88" s="69">
        <v>198000</v>
      </c>
      <c r="Q88" s="69">
        <v>285030</v>
      </c>
      <c r="R88" s="69">
        <f t="shared" ref="R88:R91" si="18">M88+P88+Q88</f>
        <v>3325350</v>
      </c>
    </row>
    <row r="89" spans="1:18" s="70" customFormat="1" ht="47.25" x14ac:dyDescent="0.2">
      <c r="A89" s="18" t="s">
        <v>362</v>
      </c>
      <c r="B89" s="19" t="s">
        <v>136</v>
      </c>
      <c r="C89" s="19" t="s">
        <v>15</v>
      </c>
      <c r="D89" s="19" t="s">
        <v>32</v>
      </c>
      <c r="E89" s="19" t="s">
        <v>45</v>
      </c>
      <c r="F89" s="19" t="s">
        <v>59</v>
      </c>
      <c r="G89" s="19" t="s">
        <v>55</v>
      </c>
      <c r="H89" s="19" t="s">
        <v>359</v>
      </c>
      <c r="I89" s="19" t="s">
        <v>51</v>
      </c>
      <c r="J89" s="43" t="s">
        <v>374</v>
      </c>
      <c r="K89" s="43" t="s">
        <v>375</v>
      </c>
      <c r="L89" s="43" t="s">
        <v>84</v>
      </c>
      <c r="M89" s="38">
        <v>3118320</v>
      </c>
      <c r="N89" s="38">
        <v>0</v>
      </c>
      <c r="O89" s="38">
        <v>0</v>
      </c>
      <c r="P89" s="69">
        <v>190000</v>
      </c>
      <c r="Q89" s="69">
        <v>224990</v>
      </c>
      <c r="R89" s="69">
        <f t="shared" si="18"/>
        <v>3533310</v>
      </c>
    </row>
    <row r="90" spans="1:18" s="70" customFormat="1" ht="47.25" x14ac:dyDescent="0.2">
      <c r="A90" s="18" t="s">
        <v>363</v>
      </c>
      <c r="B90" s="19" t="s">
        <v>136</v>
      </c>
      <c r="C90" s="19" t="s">
        <v>15</v>
      </c>
      <c r="D90" s="19" t="s">
        <v>32</v>
      </c>
      <c r="E90" s="19" t="s">
        <v>45</v>
      </c>
      <c r="F90" s="19" t="s">
        <v>59</v>
      </c>
      <c r="G90" s="19" t="s">
        <v>55</v>
      </c>
      <c r="H90" s="19" t="s">
        <v>359</v>
      </c>
      <c r="I90" s="19" t="s">
        <v>51</v>
      </c>
      <c r="J90" s="43" t="s">
        <v>374</v>
      </c>
      <c r="K90" s="43" t="s">
        <v>375</v>
      </c>
      <c r="L90" s="43" t="s">
        <v>84</v>
      </c>
      <c r="M90" s="38">
        <v>3906690</v>
      </c>
      <c r="N90" s="38">
        <v>0</v>
      </c>
      <c r="O90" s="38">
        <v>0</v>
      </c>
      <c r="P90" s="69"/>
      <c r="Q90" s="69">
        <v>418850</v>
      </c>
      <c r="R90" s="69">
        <f t="shared" si="18"/>
        <v>4325540</v>
      </c>
    </row>
    <row r="91" spans="1:18" s="70" customFormat="1" ht="63" x14ac:dyDescent="0.2">
      <c r="A91" s="18" t="s">
        <v>364</v>
      </c>
      <c r="B91" s="19" t="s">
        <v>136</v>
      </c>
      <c r="C91" s="19" t="s">
        <v>15</v>
      </c>
      <c r="D91" s="19" t="s">
        <v>32</v>
      </c>
      <c r="E91" s="19" t="s">
        <v>45</v>
      </c>
      <c r="F91" s="19" t="s">
        <v>59</v>
      </c>
      <c r="G91" s="19" t="s">
        <v>55</v>
      </c>
      <c r="H91" s="19" t="s">
        <v>359</v>
      </c>
      <c r="I91" s="19" t="s">
        <v>51</v>
      </c>
      <c r="J91" s="43" t="s">
        <v>374</v>
      </c>
      <c r="K91" s="43" t="s">
        <v>375</v>
      </c>
      <c r="L91" s="43" t="s">
        <v>84</v>
      </c>
      <c r="M91" s="38">
        <v>12035.25</v>
      </c>
      <c r="N91" s="38">
        <v>0</v>
      </c>
      <c r="O91" s="38">
        <v>0</v>
      </c>
      <c r="P91" s="69">
        <v>446700</v>
      </c>
      <c r="Q91" s="69">
        <v>3083885.82</v>
      </c>
      <c r="R91" s="69">
        <f t="shared" si="18"/>
        <v>3542621.07</v>
      </c>
    </row>
    <row r="92" spans="1:18" ht="31.5" x14ac:dyDescent="0.2">
      <c r="A92" s="36" t="s">
        <v>94</v>
      </c>
      <c r="B92" s="44" t="s">
        <v>95</v>
      </c>
      <c r="C92" s="44" t="s">
        <v>0</v>
      </c>
      <c r="D92" s="44" t="s">
        <v>0</v>
      </c>
      <c r="E92" s="44" t="s">
        <v>0</v>
      </c>
      <c r="F92" s="44" t="s">
        <v>0</v>
      </c>
      <c r="G92" s="44" t="s">
        <v>0</v>
      </c>
      <c r="H92" s="44"/>
      <c r="I92" s="44"/>
      <c r="J92" s="15"/>
      <c r="K92" s="15"/>
      <c r="L92" s="15"/>
      <c r="M92" s="45">
        <f t="shared" ref="M92:O98" si="19">M93</f>
        <v>18333041.649999999</v>
      </c>
      <c r="N92" s="45">
        <f t="shared" si="19"/>
        <v>0</v>
      </c>
      <c r="O92" s="45">
        <f t="shared" si="19"/>
        <v>0</v>
      </c>
    </row>
    <row r="93" spans="1:18" ht="31.5" x14ac:dyDescent="0.2">
      <c r="A93" s="36" t="s">
        <v>143</v>
      </c>
      <c r="B93" s="44" t="s">
        <v>95</v>
      </c>
      <c r="C93" s="44" t="s">
        <v>15</v>
      </c>
      <c r="D93" s="44" t="s">
        <v>32</v>
      </c>
      <c r="E93" s="44" t="s">
        <v>0</v>
      </c>
      <c r="F93" s="44" t="s">
        <v>0</v>
      </c>
      <c r="G93" s="44" t="s">
        <v>0</v>
      </c>
      <c r="H93" s="44"/>
      <c r="I93" s="44"/>
      <c r="J93" s="15"/>
      <c r="K93" s="15"/>
      <c r="L93" s="15"/>
      <c r="M93" s="45">
        <f t="shared" si="19"/>
        <v>18333041.649999999</v>
      </c>
      <c r="N93" s="45">
        <f t="shared" si="19"/>
        <v>0</v>
      </c>
      <c r="O93" s="45">
        <f t="shared" si="19"/>
        <v>0</v>
      </c>
    </row>
    <row r="94" spans="1:18" ht="31.5" x14ac:dyDescent="0.2">
      <c r="A94" s="36" t="s">
        <v>166</v>
      </c>
      <c r="B94" s="44" t="s">
        <v>95</v>
      </c>
      <c r="C94" s="44" t="s">
        <v>15</v>
      </c>
      <c r="D94" s="44" t="s">
        <v>32</v>
      </c>
      <c r="E94" s="44" t="s">
        <v>45</v>
      </c>
      <c r="F94" s="44" t="s">
        <v>0</v>
      </c>
      <c r="G94" s="44" t="s">
        <v>0</v>
      </c>
      <c r="H94" s="44"/>
      <c r="I94" s="44"/>
      <c r="J94" s="15"/>
      <c r="K94" s="15"/>
      <c r="L94" s="15"/>
      <c r="M94" s="45">
        <f t="shared" si="19"/>
        <v>18333041.649999999</v>
      </c>
      <c r="N94" s="45">
        <f t="shared" si="19"/>
        <v>0</v>
      </c>
      <c r="O94" s="45">
        <f t="shared" si="19"/>
        <v>0</v>
      </c>
    </row>
    <row r="95" spans="1:18" ht="78.75" x14ac:dyDescent="0.2">
      <c r="A95" s="36" t="s">
        <v>168</v>
      </c>
      <c r="B95" s="44" t="s">
        <v>95</v>
      </c>
      <c r="C95" s="44" t="s">
        <v>15</v>
      </c>
      <c r="D95" s="44" t="s">
        <v>32</v>
      </c>
      <c r="E95" s="44" t="s">
        <v>45</v>
      </c>
      <c r="F95" s="44"/>
      <c r="G95" s="44"/>
      <c r="H95" s="44"/>
      <c r="I95" s="44"/>
      <c r="J95" s="15"/>
      <c r="K95" s="15"/>
      <c r="L95" s="15"/>
      <c r="M95" s="45">
        <f t="shared" si="19"/>
        <v>18333041.649999999</v>
      </c>
      <c r="N95" s="45">
        <f t="shared" si="19"/>
        <v>0</v>
      </c>
      <c r="O95" s="45">
        <f t="shared" si="19"/>
        <v>0</v>
      </c>
    </row>
    <row r="96" spans="1:18" ht="15.75" x14ac:dyDescent="0.2">
      <c r="A96" s="36" t="s">
        <v>98</v>
      </c>
      <c r="B96" s="44" t="s">
        <v>95</v>
      </c>
      <c r="C96" s="44" t="s">
        <v>15</v>
      </c>
      <c r="D96" s="44" t="s">
        <v>32</v>
      </c>
      <c r="E96" s="44" t="s">
        <v>45</v>
      </c>
      <c r="F96" s="44" t="s">
        <v>23</v>
      </c>
      <c r="G96" s="44" t="s">
        <v>0</v>
      </c>
      <c r="H96" s="44"/>
      <c r="I96" s="44"/>
      <c r="J96" s="15"/>
      <c r="K96" s="15"/>
      <c r="L96" s="15"/>
      <c r="M96" s="45">
        <f t="shared" si="19"/>
        <v>18333041.649999999</v>
      </c>
      <c r="N96" s="45">
        <f t="shared" si="19"/>
        <v>0</v>
      </c>
      <c r="O96" s="45">
        <f t="shared" si="19"/>
        <v>0</v>
      </c>
    </row>
    <row r="97" spans="1:18" ht="15.75" x14ac:dyDescent="0.2">
      <c r="A97" s="36" t="s">
        <v>144</v>
      </c>
      <c r="B97" s="44" t="s">
        <v>95</v>
      </c>
      <c r="C97" s="44" t="s">
        <v>15</v>
      </c>
      <c r="D97" s="44" t="s">
        <v>32</v>
      </c>
      <c r="E97" s="44" t="s">
        <v>45</v>
      </c>
      <c r="F97" s="44" t="s">
        <v>23</v>
      </c>
      <c r="G97" s="44" t="s">
        <v>55</v>
      </c>
      <c r="H97" s="44"/>
      <c r="I97" s="44"/>
      <c r="J97" s="15"/>
      <c r="K97" s="15"/>
      <c r="L97" s="15"/>
      <c r="M97" s="45">
        <f t="shared" si="19"/>
        <v>18333041.649999999</v>
      </c>
      <c r="N97" s="45">
        <f t="shared" si="19"/>
        <v>0</v>
      </c>
      <c r="O97" s="45">
        <f t="shared" si="19"/>
        <v>0</v>
      </c>
    </row>
    <row r="98" spans="1:18" ht="47.25" x14ac:dyDescent="0.2">
      <c r="A98" s="36" t="s">
        <v>145</v>
      </c>
      <c r="B98" s="44" t="s">
        <v>95</v>
      </c>
      <c r="C98" s="44" t="s">
        <v>15</v>
      </c>
      <c r="D98" s="44" t="s">
        <v>32</v>
      </c>
      <c r="E98" s="44" t="s">
        <v>45</v>
      </c>
      <c r="F98" s="44" t="s">
        <v>23</v>
      </c>
      <c r="G98" s="44" t="s">
        <v>55</v>
      </c>
      <c r="H98" s="44" t="s">
        <v>146</v>
      </c>
      <c r="I98" s="44"/>
      <c r="J98" s="15"/>
      <c r="K98" s="15"/>
      <c r="L98" s="15"/>
      <c r="M98" s="45">
        <f t="shared" si="19"/>
        <v>18333041.649999999</v>
      </c>
      <c r="N98" s="45">
        <f t="shared" si="19"/>
        <v>0</v>
      </c>
      <c r="O98" s="45">
        <f t="shared" si="19"/>
        <v>0</v>
      </c>
    </row>
    <row r="99" spans="1:18" ht="63" x14ac:dyDescent="0.2">
      <c r="A99" s="36" t="s">
        <v>50</v>
      </c>
      <c r="B99" s="44" t="s">
        <v>95</v>
      </c>
      <c r="C99" s="44" t="s">
        <v>15</v>
      </c>
      <c r="D99" s="44" t="s">
        <v>32</v>
      </c>
      <c r="E99" s="44" t="s">
        <v>45</v>
      </c>
      <c r="F99" s="44" t="s">
        <v>23</v>
      </c>
      <c r="G99" s="44" t="s">
        <v>55</v>
      </c>
      <c r="H99" s="44" t="s">
        <v>146</v>
      </c>
      <c r="I99" s="44" t="s">
        <v>51</v>
      </c>
      <c r="J99" s="15"/>
      <c r="K99" s="15"/>
      <c r="L99" s="15"/>
      <c r="M99" s="45">
        <f>M100+M101+M102</f>
        <v>18333041.649999999</v>
      </c>
      <c r="N99" s="45">
        <f t="shared" ref="N99:O99" si="20">N100+N101</f>
        <v>0</v>
      </c>
      <c r="O99" s="45">
        <f t="shared" si="20"/>
        <v>0</v>
      </c>
    </row>
    <row r="100" spans="1:18" ht="31.5" x14ac:dyDescent="0.2">
      <c r="A100" s="18" t="s">
        <v>342</v>
      </c>
      <c r="B100" s="19" t="s">
        <v>95</v>
      </c>
      <c r="C100" s="19" t="s">
        <v>15</v>
      </c>
      <c r="D100" s="19" t="s">
        <v>32</v>
      </c>
      <c r="E100" s="19" t="s">
        <v>45</v>
      </c>
      <c r="F100" s="19" t="s">
        <v>23</v>
      </c>
      <c r="G100" s="19" t="s">
        <v>55</v>
      </c>
      <c r="H100" s="19" t="s">
        <v>146</v>
      </c>
      <c r="I100" s="19" t="s">
        <v>51</v>
      </c>
      <c r="J100" s="14" t="s">
        <v>148</v>
      </c>
      <c r="K100" s="14" t="s">
        <v>343</v>
      </c>
      <c r="L100" s="43">
        <v>2028</v>
      </c>
      <c r="M100" s="38">
        <f>3200000+3439550-2272643+3199093</f>
        <v>7566000</v>
      </c>
      <c r="N100" s="38">
        <v>0</v>
      </c>
      <c r="O100" s="38">
        <v>0</v>
      </c>
    </row>
    <row r="101" spans="1:18" ht="31.5" x14ac:dyDescent="0.2">
      <c r="A101" s="18" t="s">
        <v>365</v>
      </c>
      <c r="B101" s="19" t="s">
        <v>95</v>
      </c>
      <c r="C101" s="19" t="s">
        <v>15</v>
      </c>
      <c r="D101" s="19" t="s">
        <v>32</v>
      </c>
      <c r="E101" s="19" t="s">
        <v>45</v>
      </c>
      <c r="F101" s="19" t="s">
        <v>23</v>
      </c>
      <c r="G101" s="19" t="s">
        <v>55</v>
      </c>
      <c r="H101" s="19" t="s">
        <v>146</v>
      </c>
      <c r="I101" s="19" t="s">
        <v>51</v>
      </c>
      <c r="J101" s="14" t="s">
        <v>148</v>
      </c>
      <c r="K101" s="14" t="s">
        <v>343</v>
      </c>
      <c r="L101" s="43" t="s">
        <v>81</v>
      </c>
      <c r="M101" s="38">
        <v>2000000</v>
      </c>
      <c r="N101" s="38">
        <v>0</v>
      </c>
      <c r="O101" s="38">
        <v>0</v>
      </c>
    </row>
    <row r="102" spans="1:18" ht="31.5" x14ac:dyDescent="0.2">
      <c r="A102" s="73" t="s">
        <v>422</v>
      </c>
      <c r="B102" s="74" t="s">
        <v>95</v>
      </c>
      <c r="C102" s="74" t="s">
        <v>15</v>
      </c>
      <c r="D102" s="74" t="s">
        <v>32</v>
      </c>
      <c r="E102" s="74" t="s">
        <v>45</v>
      </c>
      <c r="F102" s="74" t="s">
        <v>23</v>
      </c>
      <c r="G102" s="74" t="s">
        <v>55</v>
      </c>
      <c r="H102" s="74" t="s">
        <v>146</v>
      </c>
      <c r="I102" s="74" t="s">
        <v>51</v>
      </c>
      <c r="J102" s="75"/>
      <c r="K102" s="75"/>
      <c r="L102" s="75"/>
      <c r="M102" s="76">
        <v>8767041.6500000004</v>
      </c>
      <c r="N102" s="76">
        <v>0</v>
      </c>
      <c r="O102" s="76">
        <v>0</v>
      </c>
    </row>
    <row r="103" spans="1:18" ht="47.25" x14ac:dyDescent="0.2">
      <c r="A103" s="77" t="s">
        <v>423</v>
      </c>
      <c r="B103" s="78" t="s">
        <v>95</v>
      </c>
      <c r="C103" s="78" t="s">
        <v>15</v>
      </c>
      <c r="D103" s="78" t="s">
        <v>32</v>
      </c>
      <c r="E103" s="78" t="s">
        <v>45</v>
      </c>
      <c r="F103" s="78" t="s">
        <v>23</v>
      </c>
      <c r="G103" s="78" t="s">
        <v>55</v>
      </c>
      <c r="H103" s="78" t="s">
        <v>146</v>
      </c>
      <c r="I103" s="78" t="s">
        <v>51</v>
      </c>
      <c r="J103" s="79"/>
      <c r="K103" s="79"/>
      <c r="L103" s="79"/>
      <c r="M103" s="80">
        <v>8767041.6500000004</v>
      </c>
      <c r="N103" s="80">
        <v>0</v>
      </c>
      <c r="O103" s="80">
        <v>0</v>
      </c>
    </row>
    <row r="104" spans="1:18" s="118" customFormat="1" ht="31.5" x14ac:dyDescent="0.2">
      <c r="A104" s="36" t="s">
        <v>241</v>
      </c>
      <c r="B104" s="44" t="s">
        <v>242</v>
      </c>
      <c r="C104" s="44" t="s">
        <v>0</v>
      </c>
      <c r="D104" s="44" t="s">
        <v>0</v>
      </c>
      <c r="E104" s="44" t="s">
        <v>0</v>
      </c>
      <c r="F104" s="44" t="s">
        <v>0</v>
      </c>
      <c r="G104" s="44" t="s">
        <v>0</v>
      </c>
      <c r="H104" s="44" t="s">
        <v>0</v>
      </c>
      <c r="I104" s="44" t="s">
        <v>0</v>
      </c>
      <c r="J104" s="15"/>
      <c r="K104" s="15"/>
      <c r="L104" s="15"/>
      <c r="M104" s="45">
        <f t="shared" ref="M104:O111" si="21">M105</f>
        <v>423866087.19999999</v>
      </c>
      <c r="N104" s="45">
        <f t="shared" si="21"/>
        <v>0</v>
      </c>
      <c r="O104" s="45">
        <f t="shared" si="21"/>
        <v>0</v>
      </c>
      <c r="P104" s="117"/>
      <c r="Q104" s="117"/>
      <c r="R104" s="117"/>
    </row>
    <row r="105" spans="1:18" s="118" customFormat="1" ht="31.5" x14ac:dyDescent="0.2">
      <c r="A105" s="36" t="s">
        <v>243</v>
      </c>
      <c r="B105" s="44" t="s">
        <v>242</v>
      </c>
      <c r="C105" s="44" t="s">
        <v>15</v>
      </c>
      <c r="D105" s="44" t="s">
        <v>55</v>
      </c>
      <c r="E105" s="44" t="s">
        <v>0</v>
      </c>
      <c r="F105" s="44" t="s">
        <v>0</v>
      </c>
      <c r="G105" s="44" t="s">
        <v>0</v>
      </c>
      <c r="H105" s="44" t="s">
        <v>0</v>
      </c>
      <c r="I105" s="44" t="s">
        <v>0</v>
      </c>
      <c r="J105" s="15"/>
      <c r="K105" s="15"/>
      <c r="L105" s="15"/>
      <c r="M105" s="45">
        <f t="shared" si="21"/>
        <v>423866087.19999999</v>
      </c>
      <c r="N105" s="45">
        <f t="shared" si="21"/>
        <v>0</v>
      </c>
      <c r="O105" s="45">
        <f t="shared" si="21"/>
        <v>0</v>
      </c>
      <c r="P105" s="117"/>
      <c r="Q105" s="117"/>
      <c r="R105" s="117"/>
    </row>
    <row r="106" spans="1:18" s="118" customFormat="1" ht="31.5" x14ac:dyDescent="0.2">
      <c r="A106" s="36" t="s">
        <v>166</v>
      </c>
      <c r="B106" s="44" t="s">
        <v>242</v>
      </c>
      <c r="C106" s="44" t="s">
        <v>15</v>
      </c>
      <c r="D106" s="44" t="s">
        <v>55</v>
      </c>
      <c r="E106" s="44" t="s">
        <v>45</v>
      </c>
      <c r="F106" s="44" t="s">
        <v>0</v>
      </c>
      <c r="G106" s="44" t="s">
        <v>0</v>
      </c>
      <c r="H106" s="44" t="s">
        <v>0</v>
      </c>
      <c r="I106" s="44" t="s">
        <v>0</v>
      </c>
      <c r="J106" s="15"/>
      <c r="K106" s="15"/>
      <c r="L106" s="15"/>
      <c r="M106" s="45">
        <f t="shared" si="21"/>
        <v>423866087.19999999</v>
      </c>
      <c r="N106" s="45">
        <f t="shared" si="21"/>
        <v>0</v>
      </c>
      <c r="O106" s="45">
        <f t="shared" si="21"/>
        <v>0</v>
      </c>
      <c r="P106" s="117"/>
      <c r="Q106" s="117"/>
      <c r="R106" s="117"/>
    </row>
    <row r="107" spans="1:18" s="118" customFormat="1" ht="78.75" x14ac:dyDescent="0.2">
      <c r="A107" s="102" t="s">
        <v>168</v>
      </c>
      <c r="B107" s="44" t="s">
        <v>242</v>
      </c>
      <c r="C107" s="44" t="s">
        <v>15</v>
      </c>
      <c r="D107" s="44" t="s">
        <v>55</v>
      </c>
      <c r="E107" s="44" t="s">
        <v>45</v>
      </c>
      <c r="F107" s="44"/>
      <c r="G107" s="44"/>
      <c r="H107" s="44"/>
      <c r="I107" s="44"/>
      <c r="J107" s="15"/>
      <c r="K107" s="15"/>
      <c r="L107" s="15"/>
      <c r="M107" s="45">
        <f t="shared" si="21"/>
        <v>423866087.19999999</v>
      </c>
      <c r="N107" s="45">
        <f t="shared" si="21"/>
        <v>0</v>
      </c>
      <c r="O107" s="45">
        <f t="shared" si="21"/>
        <v>0</v>
      </c>
      <c r="P107" s="117"/>
      <c r="Q107" s="117"/>
      <c r="R107" s="117"/>
    </row>
    <row r="108" spans="1:18" s="118" customFormat="1" ht="15.75" x14ac:dyDescent="0.2">
      <c r="A108" s="36" t="s">
        <v>35</v>
      </c>
      <c r="B108" s="44" t="s">
        <v>242</v>
      </c>
      <c r="C108" s="44" t="s">
        <v>15</v>
      </c>
      <c r="D108" s="44" t="s">
        <v>55</v>
      </c>
      <c r="E108" s="44" t="s">
        <v>45</v>
      </c>
      <c r="F108" s="44" t="s">
        <v>36</v>
      </c>
      <c r="G108" s="44" t="s">
        <v>0</v>
      </c>
      <c r="H108" s="44" t="s">
        <v>0</v>
      </c>
      <c r="I108" s="44" t="s">
        <v>0</v>
      </c>
      <c r="J108" s="15"/>
      <c r="K108" s="15"/>
      <c r="L108" s="15"/>
      <c r="M108" s="45">
        <f t="shared" si="21"/>
        <v>423866087.19999999</v>
      </c>
      <c r="N108" s="45">
        <f t="shared" si="21"/>
        <v>0</v>
      </c>
      <c r="O108" s="45">
        <f t="shared" si="21"/>
        <v>0</v>
      </c>
      <c r="P108" s="117"/>
      <c r="Q108" s="117"/>
      <c r="R108" s="117"/>
    </row>
    <row r="109" spans="1:18" s="118" customFormat="1" ht="15.75" x14ac:dyDescent="0.2">
      <c r="A109" s="36" t="s">
        <v>244</v>
      </c>
      <c r="B109" s="44" t="s">
        <v>242</v>
      </c>
      <c r="C109" s="44" t="s">
        <v>15</v>
      </c>
      <c r="D109" s="44" t="s">
        <v>55</v>
      </c>
      <c r="E109" s="44" t="s">
        <v>45</v>
      </c>
      <c r="F109" s="44" t="s">
        <v>36</v>
      </c>
      <c r="G109" s="44" t="s">
        <v>90</v>
      </c>
      <c r="H109" s="44" t="s">
        <v>0</v>
      </c>
      <c r="I109" s="44" t="s">
        <v>0</v>
      </c>
      <c r="J109" s="15"/>
      <c r="K109" s="15"/>
      <c r="L109" s="15"/>
      <c r="M109" s="45">
        <f t="shared" si="21"/>
        <v>423866087.19999999</v>
      </c>
      <c r="N109" s="45">
        <f t="shared" si="21"/>
        <v>0</v>
      </c>
      <c r="O109" s="45">
        <f t="shared" si="21"/>
        <v>0</v>
      </c>
      <c r="P109" s="117"/>
      <c r="Q109" s="117"/>
      <c r="R109" s="117"/>
    </row>
    <row r="110" spans="1:18" s="118" customFormat="1" ht="31.5" x14ac:dyDescent="0.2">
      <c r="A110" s="36" t="s">
        <v>275</v>
      </c>
      <c r="B110" s="44" t="s">
        <v>242</v>
      </c>
      <c r="C110" s="44" t="s">
        <v>15</v>
      </c>
      <c r="D110" s="44" t="s">
        <v>55</v>
      </c>
      <c r="E110" s="44" t="s">
        <v>45</v>
      </c>
      <c r="F110" s="44" t="s">
        <v>36</v>
      </c>
      <c r="G110" s="44" t="s">
        <v>90</v>
      </c>
      <c r="H110" s="44" t="s">
        <v>274</v>
      </c>
      <c r="I110" s="44" t="s">
        <v>0</v>
      </c>
      <c r="J110" s="15"/>
      <c r="K110" s="15"/>
      <c r="L110" s="15"/>
      <c r="M110" s="45">
        <f t="shared" si="21"/>
        <v>423866087.19999999</v>
      </c>
      <c r="N110" s="45">
        <f t="shared" si="21"/>
        <v>0</v>
      </c>
      <c r="O110" s="45">
        <f t="shared" si="21"/>
        <v>0</v>
      </c>
      <c r="P110" s="117"/>
      <c r="Q110" s="117"/>
      <c r="R110" s="117"/>
    </row>
    <row r="111" spans="1:18" s="118" customFormat="1" ht="63" x14ac:dyDescent="0.2">
      <c r="A111" s="36" t="s">
        <v>50</v>
      </c>
      <c r="B111" s="44" t="s">
        <v>242</v>
      </c>
      <c r="C111" s="44" t="s">
        <v>15</v>
      </c>
      <c r="D111" s="44" t="s">
        <v>55</v>
      </c>
      <c r="E111" s="44" t="s">
        <v>45</v>
      </c>
      <c r="F111" s="44" t="s">
        <v>36</v>
      </c>
      <c r="G111" s="44" t="s">
        <v>90</v>
      </c>
      <c r="H111" s="44" t="s">
        <v>274</v>
      </c>
      <c r="I111" s="44" t="s">
        <v>51</v>
      </c>
      <c r="J111" s="15"/>
      <c r="K111" s="15"/>
      <c r="L111" s="15"/>
      <c r="M111" s="45">
        <f t="shared" si="21"/>
        <v>423866087.19999999</v>
      </c>
      <c r="N111" s="45">
        <f t="shared" si="21"/>
        <v>0</v>
      </c>
      <c r="O111" s="45">
        <f t="shared" si="21"/>
        <v>0</v>
      </c>
      <c r="P111" s="117"/>
      <c r="Q111" s="117"/>
      <c r="R111" s="117"/>
    </row>
    <row r="112" spans="1:18" ht="38.25" x14ac:dyDescent="0.2">
      <c r="A112" s="18" t="s">
        <v>245</v>
      </c>
      <c r="B112" s="19" t="s">
        <v>242</v>
      </c>
      <c r="C112" s="19" t="s">
        <v>15</v>
      </c>
      <c r="D112" s="19" t="s">
        <v>55</v>
      </c>
      <c r="E112" s="19" t="s">
        <v>45</v>
      </c>
      <c r="F112" s="19" t="s">
        <v>36</v>
      </c>
      <c r="G112" s="19" t="s">
        <v>90</v>
      </c>
      <c r="H112" s="19" t="s">
        <v>274</v>
      </c>
      <c r="I112" s="19" t="s">
        <v>51</v>
      </c>
      <c r="J112" s="14" t="s">
        <v>246</v>
      </c>
      <c r="K112" s="14" t="s">
        <v>247</v>
      </c>
      <c r="L112" s="14">
        <v>2025</v>
      </c>
      <c r="M112" s="38">
        <v>423866087.19999999</v>
      </c>
      <c r="N112" s="38">
        <v>0</v>
      </c>
      <c r="O112" s="38">
        <v>0</v>
      </c>
    </row>
    <row r="113" spans="1:15" ht="18.75" x14ac:dyDescent="0.3">
      <c r="A113" s="115"/>
      <c r="B113" s="115"/>
      <c r="C113" s="115"/>
      <c r="D113" s="115"/>
      <c r="E113" s="115"/>
      <c r="F113" s="115"/>
      <c r="G113" s="115"/>
      <c r="H113" s="115"/>
      <c r="I113" s="115"/>
      <c r="J113" s="115"/>
      <c r="K113" s="115"/>
      <c r="L113" s="115"/>
      <c r="M113" s="115"/>
      <c r="N113" s="115"/>
      <c r="O113" s="115"/>
    </row>
    <row r="114" spans="1:15" ht="18.75" x14ac:dyDescent="0.3">
      <c r="A114" s="115"/>
      <c r="B114" s="115"/>
      <c r="C114" s="115"/>
      <c r="D114" s="115"/>
      <c r="E114" s="115"/>
      <c r="F114" s="115"/>
      <c r="G114" s="115"/>
      <c r="H114" s="115"/>
      <c r="I114" s="115"/>
      <c r="J114" s="115"/>
      <c r="K114" s="115"/>
      <c r="L114" s="115"/>
      <c r="M114" s="115"/>
      <c r="N114" s="115"/>
      <c r="O114" s="115"/>
    </row>
    <row r="115" spans="1:15" ht="18.75" x14ac:dyDescent="0.3">
      <c r="A115" s="115"/>
      <c r="B115" s="115"/>
      <c r="C115" s="115"/>
      <c r="D115" s="115"/>
      <c r="E115" s="115"/>
      <c r="F115" s="115"/>
      <c r="G115" s="115"/>
      <c r="H115" s="115"/>
      <c r="I115" s="115"/>
      <c r="J115" s="115"/>
      <c r="K115" s="115"/>
      <c r="L115" s="115"/>
      <c r="M115" s="115"/>
      <c r="N115" s="115"/>
      <c r="O115" s="115"/>
    </row>
    <row r="116" spans="1:15" ht="18.75" x14ac:dyDescent="0.3">
      <c r="A116" s="115"/>
      <c r="B116" s="115"/>
      <c r="C116" s="115"/>
      <c r="D116" s="115"/>
      <c r="E116" s="115"/>
      <c r="F116" s="115"/>
      <c r="G116" s="115"/>
      <c r="H116" s="115"/>
      <c r="I116" s="115"/>
      <c r="J116" s="115"/>
      <c r="K116" s="115"/>
      <c r="L116" s="115"/>
      <c r="M116" s="115"/>
      <c r="N116" s="115"/>
      <c r="O116" s="115"/>
    </row>
  </sheetData>
  <mergeCells count="4">
    <mergeCell ref="N2:O2"/>
    <mergeCell ref="A3:O3"/>
    <mergeCell ref="A4:O4"/>
    <mergeCell ref="N1:O1"/>
  </mergeCells>
  <pageMargins left="0.39370080000000002" right="0.39370080000000002" top="0.55826770000000003" bottom="0.51259840000000001" header="0.3" footer="0.3"/>
  <pageSetup paperSize="9" scale="75" fitToHeight="0" orientation="landscape" r:id="rId1"/>
  <headerFooter differentFirst="1">
    <oddHeader>&amp;C&amp;P</oddHeader>
    <firstHeader>&amp;C&amp;P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outlinePr summaryBelow="0"/>
    <pageSetUpPr fitToPage="1"/>
  </sheetPr>
  <dimension ref="A1:R251"/>
  <sheetViews>
    <sheetView view="pageBreakPreview" topLeftCell="A2" zoomScale="80" zoomScaleNormal="100" zoomScaleSheetLayoutView="80" workbookViewId="0">
      <selection activeCell="N104" sqref="N104"/>
    </sheetView>
  </sheetViews>
  <sheetFormatPr defaultRowHeight="12.75" x14ac:dyDescent="0.2"/>
  <cols>
    <col min="1" max="1" width="49" style="34" customWidth="1"/>
    <col min="2" max="2" width="5.6640625" style="34" customWidth="1"/>
    <col min="3" max="3" width="8.5" style="34" customWidth="1"/>
    <col min="4" max="4" width="6.33203125" style="34" customWidth="1"/>
    <col min="5" max="5" width="7.83203125" style="34" bestFit="1" customWidth="1"/>
    <col min="6" max="7" width="5.33203125" style="34" customWidth="1"/>
    <col min="8" max="8" width="9.1640625" style="34" customWidth="1"/>
    <col min="9" max="9" width="7.1640625" style="34" customWidth="1"/>
    <col min="10" max="10" width="14.33203125" style="34" customWidth="1"/>
    <col min="11" max="11" width="12.1640625" style="34" customWidth="1"/>
    <col min="12" max="12" width="9.33203125" style="34" customWidth="1"/>
    <col min="13" max="15" width="21.83203125" style="34" bestFit="1" customWidth="1"/>
    <col min="16" max="18" width="21.83203125" style="10" customWidth="1"/>
  </cols>
  <sheetData>
    <row r="1" spans="1:18" ht="71.25" hidden="1" customHeight="1" x14ac:dyDescent="0.2">
      <c r="N1" s="125" t="s">
        <v>344</v>
      </c>
      <c r="O1" s="125"/>
    </row>
    <row r="2" spans="1:18" ht="75.2" customHeight="1" x14ac:dyDescent="0.2">
      <c r="A2" s="40" t="s">
        <v>0</v>
      </c>
      <c r="B2" s="40" t="s">
        <v>0</v>
      </c>
      <c r="C2" s="40" t="s">
        <v>0</v>
      </c>
      <c r="D2" s="40" t="s">
        <v>0</v>
      </c>
      <c r="E2" s="40" t="s">
        <v>0</v>
      </c>
      <c r="F2" s="40" t="s">
        <v>0</v>
      </c>
      <c r="G2" s="81" t="s">
        <v>0</v>
      </c>
      <c r="H2" s="81" t="s">
        <v>0</v>
      </c>
      <c r="I2" s="81" t="s">
        <v>0</v>
      </c>
      <c r="J2" s="41"/>
      <c r="K2" s="41"/>
      <c r="L2" s="41"/>
      <c r="M2" s="41"/>
      <c r="N2" s="120" t="s">
        <v>345</v>
      </c>
      <c r="O2" s="120"/>
    </row>
    <row r="3" spans="1:18" ht="33" customHeight="1" x14ac:dyDescent="0.2">
      <c r="A3" s="121" t="s">
        <v>159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</row>
    <row r="4" spans="1:18" ht="17.45" customHeight="1" x14ac:dyDescent="0.2">
      <c r="A4" s="122" t="s">
        <v>1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</row>
    <row r="5" spans="1:18" ht="42.6" customHeight="1" x14ac:dyDescent="0.2">
      <c r="A5" s="1" t="s">
        <v>164</v>
      </c>
      <c r="B5" s="1" t="s">
        <v>2</v>
      </c>
      <c r="C5" s="1" t="s">
        <v>162</v>
      </c>
      <c r="D5" s="1" t="s">
        <v>163</v>
      </c>
      <c r="E5" s="1" t="s">
        <v>3</v>
      </c>
      <c r="F5" s="1" t="s">
        <v>4</v>
      </c>
      <c r="G5" s="1" t="s">
        <v>5</v>
      </c>
      <c r="H5" s="1" t="s">
        <v>6</v>
      </c>
      <c r="I5" s="1" t="s">
        <v>7</v>
      </c>
      <c r="J5" s="2" t="s">
        <v>8</v>
      </c>
      <c r="K5" s="2" t="s">
        <v>9</v>
      </c>
      <c r="L5" s="17" t="s">
        <v>10</v>
      </c>
      <c r="M5" s="1" t="s">
        <v>11</v>
      </c>
      <c r="N5" s="1" t="s">
        <v>12</v>
      </c>
      <c r="O5" s="1" t="s">
        <v>13</v>
      </c>
    </row>
    <row r="6" spans="1:18" ht="14.45" customHeight="1" x14ac:dyDescent="0.2">
      <c r="A6" s="4" t="s">
        <v>14</v>
      </c>
      <c r="B6" s="4" t="s">
        <v>15</v>
      </c>
      <c r="C6" s="4" t="s">
        <v>16</v>
      </c>
      <c r="D6" s="4" t="s">
        <v>17</v>
      </c>
      <c r="E6" s="4" t="s">
        <v>18</v>
      </c>
      <c r="F6" s="4" t="s">
        <v>19</v>
      </c>
      <c r="G6" s="4" t="s">
        <v>20</v>
      </c>
      <c r="H6" s="4" t="s">
        <v>21</v>
      </c>
      <c r="I6" s="4" t="s">
        <v>22</v>
      </c>
      <c r="J6" s="4">
        <v>10</v>
      </c>
      <c r="K6" s="4">
        <v>11</v>
      </c>
      <c r="L6" s="4">
        <v>12</v>
      </c>
      <c r="M6" s="3">
        <v>13</v>
      </c>
      <c r="N6" s="3">
        <v>14</v>
      </c>
      <c r="O6" s="3">
        <v>15</v>
      </c>
    </row>
    <row r="7" spans="1:18" s="34" customFormat="1" ht="15.75" x14ac:dyDescent="0.2">
      <c r="A7" s="25" t="s">
        <v>28</v>
      </c>
      <c r="B7" s="29" t="s">
        <v>0</v>
      </c>
      <c r="C7" s="29" t="s">
        <v>0</v>
      </c>
      <c r="D7" s="29" t="s">
        <v>0</v>
      </c>
      <c r="E7" s="29" t="s">
        <v>0</v>
      </c>
      <c r="F7" s="29" t="s">
        <v>0</v>
      </c>
      <c r="G7" s="29" t="s">
        <v>0</v>
      </c>
      <c r="H7" s="29" t="s">
        <v>0</v>
      </c>
      <c r="I7" s="29" t="s">
        <v>0</v>
      </c>
      <c r="J7" s="29" t="s">
        <v>0</v>
      </c>
      <c r="K7" s="29" t="s">
        <v>0</v>
      </c>
      <c r="L7" s="29" t="s">
        <v>0</v>
      </c>
      <c r="M7" s="72">
        <f>M8+M17+M26+M115+M143+M180+M212</f>
        <v>6886149879.5199995</v>
      </c>
      <c r="N7" s="72">
        <f>N8+N17+N26+N115+N143+N180+N212</f>
        <v>3375031321.7400002</v>
      </c>
      <c r="O7" s="27">
        <f>O8+O17+O26+O115+O143+O180+O212</f>
        <v>2152262864.5799999</v>
      </c>
      <c r="P7" s="33"/>
      <c r="Q7" s="33"/>
      <c r="R7" s="33"/>
    </row>
    <row r="8" spans="1:18" ht="31.5" x14ac:dyDescent="0.2">
      <c r="A8" s="25" t="s">
        <v>42</v>
      </c>
      <c r="B8" s="26" t="s">
        <v>43</v>
      </c>
      <c r="C8" s="26" t="s">
        <v>0</v>
      </c>
      <c r="D8" s="26" t="s">
        <v>0</v>
      </c>
      <c r="E8" s="26" t="s">
        <v>0</v>
      </c>
      <c r="F8" s="26" t="s">
        <v>0</v>
      </c>
      <c r="G8" s="26" t="s">
        <v>0</v>
      </c>
      <c r="H8" s="32" t="s">
        <v>0</v>
      </c>
      <c r="I8" s="32" t="s">
        <v>0</v>
      </c>
      <c r="J8" s="32" t="s">
        <v>0</v>
      </c>
      <c r="K8" s="32" t="s">
        <v>0</v>
      </c>
      <c r="L8" s="32" t="s">
        <v>0</v>
      </c>
      <c r="M8" s="27">
        <f t="shared" ref="M8:O15" si="0">M9</f>
        <v>322291965.48000002</v>
      </c>
      <c r="N8" s="27">
        <f t="shared" si="0"/>
        <v>0</v>
      </c>
      <c r="O8" s="27">
        <f t="shared" si="0"/>
        <v>0</v>
      </c>
    </row>
    <row r="9" spans="1:18" ht="78.75" x14ac:dyDescent="0.2">
      <c r="A9" s="25" t="s">
        <v>102</v>
      </c>
      <c r="B9" s="26" t="s">
        <v>43</v>
      </c>
      <c r="C9" s="26" t="s">
        <v>15</v>
      </c>
      <c r="D9" s="26" t="s">
        <v>32</v>
      </c>
      <c r="E9" s="26" t="s">
        <v>0</v>
      </c>
      <c r="F9" s="26" t="s">
        <v>0</v>
      </c>
      <c r="G9" s="26" t="s">
        <v>0</v>
      </c>
      <c r="H9" s="32" t="s">
        <v>0</v>
      </c>
      <c r="I9" s="32" t="s">
        <v>0</v>
      </c>
      <c r="J9" s="32" t="s">
        <v>0</v>
      </c>
      <c r="K9" s="32" t="s">
        <v>0</v>
      </c>
      <c r="L9" s="32" t="s">
        <v>0</v>
      </c>
      <c r="M9" s="27">
        <f t="shared" si="0"/>
        <v>322291965.48000002</v>
      </c>
      <c r="N9" s="27">
        <f t="shared" si="0"/>
        <v>0</v>
      </c>
      <c r="O9" s="27">
        <f t="shared" si="0"/>
        <v>0</v>
      </c>
    </row>
    <row r="10" spans="1:18" ht="31.5" x14ac:dyDescent="0.2">
      <c r="A10" s="25" t="s">
        <v>178</v>
      </c>
      <c r="B10" s="26" t="s">
        <v>43</v>
      </c>
      <c r="C10" s="26" t="s">
        <v>15</v>
      </c>
      <c r="D10" s="26" t="s">
        <v>32</v>
      </c>
      <c r="E10" s="26" t="s">
        <v>103</v>
      </c>
      <c r="F10" s="26" t="s">
        <v>0</v>
      </c>
      <c r="G10" s="26" t="s">
        <v>0</v>
      </c>
      <c r="H10" s="32" t="s">
        <v>0</v>
      </c>
      <c r="I10" s="32" t="s">
        <v>0</v>
      </c>
      <c r="J10" s="32" t="s">
        <v>0</v>
      </c>
      <c r="K10" s="32" t="s">
        <v>0</v>
      </c>
      <c r="L10" s="32" t="s">
        <v>0</v>
      </c>
      <c r="M10" s="27">
        <f t="shared" si="0"/>
        <v>322291965.48000002</v>
      </c>
      <c r="N10" s="27">
        <f t="shared" si="0"/>
        <v>0</v>
      </c>
      <c r="O10" s="27">
        <f t="shared" si="0"/>
        <v>0</v>
      </c>
    </row>
    <row r="11" spans="1:18" ht="15.75" x14ac:dyDescent="0.2">
      <c r="A11" s="35" t="s">
        <v>35</v>
      </c>
      <c r="B11" s="26" t="s">
        <v>43</v>
      </c>
      <c r="C11" s="26" t="s">
        <v>15</v>
      </c>
      <c r="D11" s="26" t="s">
        <v>32</v>
      </c>
      <c r="E11" s="26" t="s">
        <v>103</v>
      </c>
      <c r="F11" s="26" t="s">
        <v>36</v>
      </c>
      <c r="G11" s="26" t="s">
        <v>0</v>
      </c>
      <c r="H11" s="26" t="s">
        <v>0</v>
      </c>
      <c r="I11" s="26" t="s">
        <v>0</v>
      </c>
      <c r="J11" s="26" t="s">
        <v>0</v>
      </c>
      <c r="K11" s="26" t="s">
        <v>0</v>
      </c>
      <c r="L11" s="26" t="s">
        <v>0</v>
      </c>
      <c r="M11" s="27">
        <f t="shared" si="0"/>
        <v>322291965.48000002</v>
      </c>
      <c r="N11" s="27">
        <f t="shared" si="0"/>
        <v>0</v>
      </c>
      <c r="O11" s="27">
        <f t="shared" si="0"/>
        <v>0</v>
      </c>
    </row>
    <row r="12" spans="1:18" ht="15.75" x14ac:dyDescent="0.2">
      <c r="A12" s="35" t="s">
        <v>104</v>
      </c>
      <c r="B12" s="26" t="s">
        <v>43</v>
      </c>
      <c r="C12" s="26" t="s">
        <v>15</v>
      </c>
      <c r="D12" s="26" t="s">
        <v>32</v>
      </c>
      <c r="E12" s="26" t="s">
        <v>103</v>
      </c>
      <c r="F12" s="26" t="s">
        <v>36</v>
      </c>
      <c r="G12" s="26" t="s">
        <v>59</v>
      </c>
      <c r="H12" s="26" t="s">
        <v>0</v>
      </c>
      <c r="I12" s="26" t="s">
        <v>0</v>
      </c>
      <c r="J12" s="26" t="s">
        <v>0</v>
      </c>
      <c r="K12" s="26" t="s">
        <v>0</v>
      </c>
      <c r="L12" s="26" t="s">
        <v>0</v>
      </c>
      <c r="M12" s="27">
        <f t="shared" si="0"/>
        <v>322291965.48000002</v>
      </c>
      <c r="N12" s="27">
        <f t="shared" si="0"/>
        <v>0</v>
      </c>
      <c r="O12" s="27">
        <f t="shared" si="0"/>
        <v>0</v>
      </c>
    </row>
    <row r="13" spans="1:18" ht="141.75" x14ac:dyDescent="0.2">
      <c r="A13" s="25" t="s">
        <v>105</v>
      </c>
      <c r="B13" s="26" t="s">
        <v>43</v>
      </c>
      <c r="C13" s="26" t="s">
        <v>15</v>
      </c>
      <c r="D13" s="26" t="s">
        <v>32</v>
      </c>
      <c r="E13" s="26" t="s">
        <v>103</v>
      </c>
      <c r="F13" s="26" t="s">
        <v>36</v>
      </c>
      <c r="G13" s="26" t="s">
        <v>59</v>
      </c>
      <c r="H13" s="26" t="s">
        <v>106</v>
      </c>
      <c r="I13" s="32" t="s">
        <v>0</v>
      </c>
      <c r="J13" s="32" t="s">
        <v>0</v>
      </c>
      <c r="K13" s="32" t="s">
        <v>0</v>
      </c>
      <c r="L13" s="32" t="s">
        <v>0</v>
      </c>
      <c r="M13" s="27">
        <f t="shared" si="0"/>
        <v>322291965.48000002</v>
      </c>
      <c r="N13" s="27">
        <f t="shared" si="0"/>
        <v>0</v>
      </c>
      <c r="O13" s="27">
        <f t="shared" si="0"/>
        <v>0</v>
      </c>
    </row>
    <row r="14" spans="1:18" ht="63" x14ac:dyDescent="0.2">
      <c r="A14" s="25" t="s">
        <v>107</v>
      </c>
      <c r="B14" s="26" t="s">
        <v>43</v>
      </c>
      <c r="C14" s="26" t="s">
        <v>15</v>
      </c>
      <c r="D14" s="26" t="s">
        <v>32</v>
      </c>
      <c r="E14" s="26" t="s">
        <v>103</v>
      </c>
      <c r="F14" s="26" t="s">
        <v>36</v>
      </c>
      <c r="G14" s="26" t="s">
        <v>59</v>
      </c>
      <c r="H14" s="26" t="s">
        <v>106</v>
      </c>
      <c r="I14" s="26" t="s">
        <v>108</v>
      </c>
      <c r="J14" s="26" t="s">
        <v>0</v>
      </c>
      <c r="K14" s="26" t="s">
        <v>0</v>
      </c>
      <c r="L14" s="26" t="s">
        <v>0</v>
      </c>
      <c r="M14" s="27">
        <f t="shared" si="0"/>
        <v>322291965.48000002</v>
      </c>
      <c r="N14" s="27">
        <f t="shared" si="0"/>
        <v>0</v>
      </c>
      <c r="O14" s="27">
        <f t="shared" si="0"/>
        <v>0</v>
      </c>
    </row>
    <row r="15" spans="1:18" ht="15.75" x14ac:dyDescent="0.2">
      <c r="A15" s="25" t="s">
        <v>177</v>
      </c>
      <c r="B15" s="51" t="s">
        <v>0</v>
      </c>
      <c r="C15" s="51" t="s">
        <v>0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0</v>
      </c>
      <c r="K15" s="51" t="s">
        <v>0</v>
      </c>
      <c r="L15" s="51" t="s">
        <v>0</v>
      </c>
      <c r="M15" s="27">
        <f t="shared" si="0"/>
        <v>322291965.48000002</v>
      </c>
      <c r="N15" s="27">
        <f t="shared" si="0"/>
        <v>0</v>
      </c>
      <c r="O15" s="27">
        <f t="shared" si="0"/>
        <v>0</v>
      </c>
    </row>
    <row r="16" spans="1:18" ht="47.25" x14ac:dyDescent="0.2">
      <c r="A16" s="28" t="s">
        <v>173</v>
      </c>
      <c r="B16" s="29" t="s">
        <v>43</v>
      </c>
      <c r="C16" s="29" t="s">
        <v>15</v>
      </c>
      <c r="D16" s="29" t="s">
        <v>32</v>
      </c>
      <c r="E16" s="29" t="s">
        <v>103</v>
      </c>
      <c r="F16" s="29" t="s">
        <v>36</v>
      </c>
      <c r="G16" s="29" t="s">
        <v>59</v>
      </c>
      <c r="H16" s="29" t="s">
        <v>106</v>
      </c>
      <c r="I16" s="29" t="s">
        <v>108</v>
      </c>
      <c r="J16" s="13" t="s">
        <v>109</v>
      </c>
      <c r="K16" s="13" t="s">
        <v>174</v>
      </c>
      <c r="L16" s="13">
        <v>2025</v>
      </c>
      <c r="M16" s="30">
        <v>322291965.48000002</v>
      </c>
      <c r="N16" s="30">
        <v>0</v>
      </c>
      <c r="O16" s="30">
        <v>0</v>
      </c>
    </row>
    <row r="17" spans="1:18" s="7" customFormat="1" ht="63" x14ac:dyDescent="0.2">
      <c r="A17" s="25" t="s">
        <v>332</v>
      </c>
      <c r="B17" s="26" t="s">
        <v>90</v>
      </c>
      <c r="C17" s="26" t="s">
        <v>0</v>
      </c>
      <c r="D17" s="26" t="s">
        <v>0</v>
      </c>
      <c r="E17" s="26" t="s">
        <v>0</v>
      </c>
      <c r="F17" s="26" t="s">
        <v>0</v>
      </c>
      <c r="G17" s="26" t="s">
        <v>0</v>
      </c>
      <c r="H17" s="26" t="s">
        <v>0</v>
      </c>
      <c r="I17" s="26" t="s">
        <v>0</v>
      </c>
      <c r="J17" s="8" t="s">
        <v>0</v>
      </c>
      <c r="K17" s="8" t="s">
        <v>0</v>
      </c>
      <c r="L17" s="8" t="s">
        <v>0</v>
      </c>
      <c r="M17" s="27">
        <f t="shared" ref="M17:O24" si="1">M18</f>
        <v>917936527.03999996</v>
      </c>
      <c r="N17" s="27">
        <f t="shared" si="1"/>
        <v>0</v>
      </c>
      <c r="O17" s="27">
        <f t="shared" si="1"/>
        <v>0</v>
      </c>
      <c r="P17" s="11"/>
      <c r="Q17" s="11"/>
      <c r="R17" s="11"/>
    </row>
    <row r="18" spans="1:18" s="7" customFormat="1" ht="78.75" x14ac:dyDescent="0.2">
      <c r="A18" s="25" t="s">
        <v>333</v>
      </c>
      <c r="B18" s="26" t="s">
        <v>90</v>
      </c>
      <c r="C18" s="26">
        <v>2</v>
      </c>
      <c r="D18" s="26" t="s">
        <v>32</v>
      </c>
      <c r="E18" s="26" t="s">
        <v>0</v>
      </c>
      <c r="F18" s="26" t="s">
        <v>0</v>
      </c>
      <c r="G18" s="26" t="s">
        <v>0</v>
      </c>
      <c r="H18" s="26" t="s">
        <v>0</v>
      </c>
      <c r="I18" s="26" t="s">
        <v>0</v>
      </c>
      <c r="J18" s="8" t="s">
        <v>0</v>
      </c>
      <c r="K18" s="8" t="s">
        <v>0</v>
      </c>
      <c r="L18" s="8" t="s">
        <v>0</v>
      </c>
      <c r="M18" s="27">
        <f t="shared" si="1"/>
        <v>917936527.03999996</v>
      </c>
      <c r="N18" s="27">
        <f t="shared" si="1"/>
        <v>0</v>
      </c>
      <c r="O18" s="27">
        <f t="shared" si="1"/>
        <v>0</v>
      </c>
      <c r="P18" s="11"/>
      <c r="Q18" s="11"/>
      <c r="R18" s="11"/>
    </row>
    <row r="19" spans="1:18" s="7" customFormat="1" ht="31.5" x14ac:dyDescent="0.2">
      <c r="A19" s="25" t="s">
        <v>334</v>
      </c>
      <c r="B19" s="26" t="s">
        <v>90</v>
      </c>
      <c r="C19" s="26">
        <v>2</v>
      </c>
      <c r="D19" s="26" t="s">
        <v>32</v>
      </c>
      <c r="E19" s="26" t="s">
        <v>335</v>
      </c>
      <c r="F19" s="26" t="s">
        <v>0</v>
      </c>
      <c r="G19" s="26" t="s">
        <v>0</v>
      </c>
      <c r="H19" s="26" t="s">
        <v>0</v>
      </c>
      <c r="I19" s="26" t="s">
        <v>0</v>
      </c>
      <c r="J19" s="8" t="s">
        <v>0</v>
      </c>
      <c r="K19" s="8" t="s">
        <v>0</v>
      </c>
      <c r="L19" s="8" t="s">
        <v>0</v>
      </c>
      <c r="M19" s="27">
        <f t="shared" si="1"/>
        <v>917936527.03999996</v>
      </c>
      <c r="N19" s="27">
        <f t="shared" si="1"/>
        <v>0</v>
      </c>
      <c r="O19" s="27">
        <f t="shared" si="1"/>
        <v>0</v>
      </c>
      <c r="P19" s="11"/>
      <c r="Q19" s="11"/>
      <c r="R19" s="11"/>
    </row>
    <row r="20" spans="1:18" s="7" customFormat="1" ht="15.75" x14ac:dyDescent="0.2">
      <c r="A20" s="25" t="s">
        <v>336</v>
      </c>
      <c r="B20" s="26" t="s">
        <v>90</v>
      </c>
      <c r="C20" s="26">
        <v>2</v>
      </c>
      <c r="D20" s="26" t="s">
        <v>32</v>
      </c>
      <c r="E20" s="26" t="s">
        <v>335</v>
      </c>
      <c r="F20" s="26" t="s">
        <v>30</v>
      </c>
      <c r="G20" s="26" t="s">
        <v>0</v>
      </c>
      <c r="H20" s="26" t="s">
        <v>0</v>
      </c>
      <c r="I20" s="26" t="s">
        <v>0</v>
      </c>
      <c r="J20" s="8" t="s">
        <v>0</v>
      </c>
      <c r="K20" s="8" t="s">
        <v>0</v>
      </c>
      <c r="L20" s="8" t="s">
        <v>0</v>
      </c>
      <c r="M20" s="27">
        <f t="shared" si="1"/>
        <v>917936527.03999996</v>
      </c>
      <c r="N20" s="27">
        <f t="shared" si="1"/>
        <v>0</v>
      </c>
      <c r="O20" s="27">
        <f t="shared" si="1"/>
        <v>0</v>
      </c>
      <c r="P20" s="11"/>
      <c r="Q20" s="11"/>
      <c r="R20" s="11"/>
    </row>
    <row r="21" spans="1:18" s="7" customFormat="1" ht="31.5" x14ac:dyDescent="0.2">
      <c r="A21" s="25" t="s">
        <v>337</v>
      </c>
      <c r="B21" s="26" t="s">
        <v>90</v>
      </c>
      <c r="C21" s="26">
        <v>2</v>
      </c>
      <c r="D21" s="26" t="s">
        <v>32</v>
      </c>
      <c r="E21" s="26" t="s">
        <v>335</v>
      </c>
      <c r="F21" s="26" t="s">
        <v>30</v>
      </c>
      <c r="G21" s="26" t="s">
        <v>59</v>
      </c>
      <c r="H21" s="26" t="s">
        <v>0</v>
      </c>
      <c r="I21" s="26" t="s">
        <v>0</v>
      </c>
      <c r="J21" s="8" t="s">
        <v>0</v>
      </c>
      <c r="K21" s="8" t="s">
        <v>0</v>
      </c>
      <c r="L21" s="8" t="s">
        <v>0</v>
      </c>
      <c r="M21" s="27">
        <f t="shared" si="1"/>
        <v>917936527.03999996</v>
      </c>
      <c r="N21" s="27">
        <f t="shared" si="1"/>
        <v>0</v>
      </c>
      <c r="O21" s="27">
        <f t="shared" si="1"/>
        <v>0</v>
      </c>
      <c r="P21" s="11"/>
      <c r="Q21" s="11"/>
      <c r="R21" s="11"/>
    </row>
    <row r="22" spans="1:18" s="7" customFormat="1" ht="63" x14ac:dyDescent="0.2">
      <c r="A22" s="25" t="s">
        <v>338</v>
      </c>
      <c r="B22" s="26" t="s">
        <v>90</v>
      </c>
      <c r="C22" s="26">
        <v>2</v>
      </c>
      <c r="D22" s="26" t="s">
        <v>32</v>
      </c>
      <c r="E22" s="26" t="s">
        <v>335</v>
      </c>
      <c r="F22" s="26" t="s">
        <v>30</v>
      </c>
      <c r="G22" s="26" t="s">
        <v>59</v>
      </c>
      <c r="H22" s="26">
        <v>12850</v>
      </c>
      <c r="I22" s="26" t="s">
        <v>0</v>
      </c>
      <c r="J22" s="8" t="s">
        <v>0</v>
      </c>
      <c r="K22" s="8" t="s">
        <v>0</v>
      </c>
      <c r="L22" s="8" t="s">
        <v>0</v>
      </c>
      <c r="M22" s="27">
        <f t="shared" si="1"/>
        <v>917936527.03999996</v>
      </c>
      <c r="N22" s="27">
        <f t="shared" si="1"/>
        <v>0</v>
      </c>
      <c r="O22" s="27">
        <f t="shared" si="1"/>
        <v>0</v>
      </c>
      <c r="P22" s="11"/>
      <c r="Q22" s="11"/>
      <c r="R22" s="11"/>
    </row>
    <row r="23" spans="1:18" s="7" customFormat="1" ht="63" x14ac:dyDescent="0.2">
      <c r="A23" s="25" t="s">
        <v>107</v>
      </c>
      <c r="B23" s="26" t="s">
        <v>90</v>
      </c>
      <c r="C23" s="26">
        <v>2</v>
      </c>
      <c r="D23" s="26" t="s">
        <v>32</v>
      </c>
      <c r="E23" s="26" t="s">
        <v>335</v>
      </c>
      <c r="F23" s="26" t="s">
        <v>30</v>
      </c>
      <c r="G23" s="26" t="s">
        <v>59</v>
      </c>
      <c r="H23" s="26">
        <v>12850</v>
      </c>
      <c r="I23" s="26" t="s">
        <v>108</v>
      </c>
      <c r="J23" s="8" t="s">
        <v>0</v>
      </c>
      <c r="K23" s="8" t="s">
        <v>0</v>
      </c>
      <c r="L23" s="8" t="s">
        <v>0</v>
      </c>
      <c r="M23" s="27">
        <f t="shared" si="1"/>
        <v>917936527.03999996</v>
      </c>
      <c r="N23" s="27">
        <f t="shared" si="1"/>
        <v>0</v>
      </c>
      <c r="O23" s="27">
        <f t="shared" si="1"/>
        <v>0</v>
      </c>
      <c r="P23" s="11"/>
      <c r="Q23" s="11"/>
      <c r="R23" s="11"/>
    </row>
    <row r="24" spans="1:18" s="7" customFormat="1" ht="15.75" x14ac:dyDescent="0.2">
      <c r="A24" s="25" t="s">
        <v>188</v>
      </c>
      <c r="B24" s="26" t="s">
        <v>0</v>
      </c>
      <c r="C24" s="26" t="s">
        <v>0</v>
      </c>
      <c r="D24" s="26" t="s">
        <v>0</v>
      </c>
      <c r="E24" s="26" t="s">
        <v>0</v>
      </c>
      <c r="F24" s="26" t="s">
        <v>0</v>
      </c>
      <c r="G24" s="26" t="s">
        <v>0</v>
      </c>
      <c r="H24" s="26" t="s">
        <v>0</v>
      </c>
      <c r="I24" s="26" t="s">
        <v>0</v>
      </c>
      <c r="J24" s="8" t="s">
        <v>0</v>
      </c>
      <c r="K24" s="8" t="s">
        <v>0</v>
      </c>
      <c r="L24" s="8" t="s">
        <v>0</v>
      </c>
      <c r="M24" s="27">
        <f t="shared" si="1"/>
        <v>917936527.03999996</v>
      </c>
      <c r="N24" s="27">
        <f t="shared" si="1"/>
        <v>0</v>
      </c>
      <c r="O24" s="27">
        <f t="shared" si="1"/>
        <v>0</v>
      </c>
      <c r="P24" s="11"/>
      <c r="Q24" s="11"/>
      <c r="R24" s="11"/>
    </row>
    <row r="25" spans="1:18" ht="63" x14ac:dyDescent="0.2">
      <c r="A25" s="28" t="s">
        <v>339</v>
      </c>
      <c r="B25" s="29" t="s">
        <v>90</v>
      </c>
      <c r="C25" s="29">
        <v>2</v>
      </c>
      <c r="D25" s="29" t="s">
        <v>32</v>
      </c>
      <c r="E25" s="29" t="s">
        <v>335</v>
      </c>
      <c r="F25" s="29" t="s">
        <v>30</v>
      </c>
      <c r="G25" s="29" t="s">
        <v>59</v>
      </c>
      <c r="H25" s="29">
        <v>12850</v>
      </c>
      <c r="I25" s="29" t="s">
        <v>108</v>
      </c>
      <c r="J25" s="13" t="s">
        <v>340</v>
      </c>
      <c r="K25" s="13">
        <v>205.2</v>
      </c>
      <c r="L25" s="13">
        <v>2025</v>
      </c>
      <c r="M25" s="30">
        <v>917936527.03999996</v>
      </c>
      <c r="N25" s="30">
        <v>0</v>
      </c>
      <c r="O25" s="30">
        <v>0</v>
      </c>
    </row>
    <row r="26" spans="1:18" ht="63" x14ac:dyDescent="0.2">
      <c r="A26" s="25" t="s">
        <v>53</v>
      </c>
      <c r="B26" s="26" t="s">
        <v>24</v>
      </c>
      <c r="C26" s="26" t="s">
        <v>0</v>
      </c>
      <c r="D26" s="26" t="s">
        <v>0</v>
      </c>
      <c r="E26" s="26" t="s">
        <v>0</v>
      </c>
      <c r="F26" s="26" t="s">
        <v>0</v>
      </c>
      <c r="G26" s="26" t="s">
        <v>0</v>
      </c>
      <c r="H26" s="26" t="s">
        <v>0</v>
      </c>
      <c r="I26" s="26" t="s">
        <v>0</v>
      </c>
      <c r="J26" s="26" t="s">
        <v>0</v>
      </c>
      <c r="K26" s="26" t="s">
        <v>0</v>
      </c>
      <c r="L26" s="26" t="s">
        <v>0</v>
      </c>
      <c r="M26" s="72">
        <f>M27+M66+M105</f>
        <v>558285682.56999993</v>
      </c>
      <c r="N26" s="72">
        <f t="shared" ref="N26:O26" si="2">N27+N66+N105</f>
        <v>1345559187.1100001</v>
      </c>
      <c r="O26" s="27">
        <f t="shared" si="2"/>
        <v>820774429.20000005</v>
      </c>
    </row>
    <row r="27" spans="1:18" ht="47.25" x14ac:dyDescent="0.2">
      <c r="A27" s="25" t="s">
        <v>276</v>
      </c>
      <c r="B27" s="26" t="s">
        <v>24</v>
      </c>
      <c r="C27" s="26" t="s">
        <v>14</v>
      </c>
      <c r="D27" s="26" t="s">
        <v>277</v>
      </c>
      <c r="E27" s="26" t="s">
        <v>0</v>
      </c>
      <c r="F27" s="26" t="s">
        <v>0</v>
      </c>
      <c r="G27" s="26" t="s">
        <v>0</v>
      </c>
      <c r="H27" s="26" t="s">
        <v>0</v>
      </c>
      <c r="I27" s="26" t="s">
        <v>0</v>
      </c>
      <c r="J27" s="26" t="s">
        <v>0</v>
      </c>
      <c r="K27" s="26" t="s">
        <v>0</v>
      </c>
      <c r="L27" s="26" t="s">
        <v>0</v>
      </c>
      <c r="M27" s="72">
        <f>M28</f>
        <v>115626517.16999999</v>
      </c>
      <c r="N27" s="72">
        <f t="shared" ref="N27:O31" si="3">N28</f>
        <v>609958562.39999998</v>
      </c>
      <c r="O27" s="27">
        <f t="shared" si="3"/>
        <v>785629429.20000005</v>
      </c>
    </row>
    <row r="28" spans="1:18" ht="63" x14ac:dyDescent="0.2">
      <c r="A28" s="25" t="s">
        <v>56</v>
      </c>
      <c r="B28" s="26" t="s">
        <v>24</v>
      </c>
      <c r="C28" s="26" t="s">
        <v>14</v>
      </c>
      <c r="D28" s="26" t="s">
        <v>277</v>
      </c>
      <c r="E28" s="26" t="s">
        <v>57</v>
      </c>
      <c r="F28" s="26" t="s">
        <v>0</v>
      </c>
      <c r="G28" s="26" t="s">
        <v>0</v>
      </c>
      <c r="H28" s="26" t="s">
        <v>0</v>
      </c>
      <c r="I28" s="26" t="s">
        <v>0</v>
      </c>
      <c r="J28" s="26" t="s">
        <v>0</v>
      </c>
      <c r="K28" s="26" t="s">
        <v>0</v>
      </c>
      <c r="L28" s="26" t="s">
        <v>0</v>
      </c>
      <c r="M28" s="72">
        <f>M29</f>
        <v>115626517.16999999</v>
      </c>
      <c r="N28" s="72">
        <f t="shared" si="3"/>
        <v>609958562.39999998</v>
      </c>
      <c r="O28" s="27">
        <f t="shared" si="3"/>
        <v>785629429.20000005</v>
      </c>
    </row>
    <row r="29" spans="1:18" ht="15.75" x14ac:dyDescent="0.2">
      <c r="A29" s="25" t="s">
        <v>58</v>
      </c>
      <c r="B29" s="26" t="s">
        <v>24</v>
      </c>
      <c r="C29" s="26" t="s">
        <v>14</v>
      </c>
      <c r="D29" s="26" t="s">
        <v>277</v>
      </c>
      <c r="E29" s="26" t="s">
        <v>57</v>
      </c>
      <c r="F29" s="26" t="s">
        <v>59</v>
      </c>
      <c r="G29" s="26" t="s">
        <v>0</v>
      </c>
      <c r="H29" s="26" t="s">
        <v>0</v>
      </c>
      <c r="I29" s="26" t="s">
        <v>0</v>
      </c>
      <c r="J29" s="26" t="s">
        <v>0</v>
      </c>
      <c r="K29" s="26" t="s">
        <v>0</v>
      </c>
      <c r="L29" s="26" t="s">
        <v>0</v>
      </c>
      <c r="M29" s="72">
        <f>M30</f>
        <v>115626517.16999999</v>
      </c>
      <c r="N29" s="72">
        <f t="shared" si="3"/>
        <v>609958562.39999998</v>
      </c>
      <c r="O29" s="27">
        <f t="shared" si="3"/>
        <v>785629429.20000005</v>
      </c>
    </row>
    <row r="30" spans="1:18" ht="15.75" x14ac:dyDescent="0.2">
      <c r="A30" s="25" t="s">
        <v>60</v>
      </c>
      <c r="B30" s="26" t="s">
        <v>24</v>
      </c>
      <c r="C30" s="26" t="s">
        <v>14</v>
      </c>
      <c r="D30" s="26" t="s">
        <v>277</v>
      </c>
      <c r="E30" s="26" t="s">
        <v>57</v>
      </c>
      <c r="F30" s="26" t="s">
        <v>59</v>
      </c>
      <c r="G30" s="26" t="s">
        <v>55</v>
      </c>
      <c r="H30" s="26" t="s">
        <v>0</v>
      </c>
      <c r="I30" s="26" t="s">
        <v>0</v>
      </c>
      <c r="J30" s="26" t="s">
        <v>0</v>
      </c>
      <c r="K30" s="26" t="s">
        <v>0</v>
      </c>
      <c r="L30" s="26" t="s">
        <v>0</v>
      </c>
      <c r="M30" s="72">
        <f>M31</f>
        <v>115626517.16999999</v>
      </c>
      <c r="N30" s="72">
        <f t="shared" si="3"/>
        <v>609958562.39999998</v>
      </c>
      <c r="O30" s="27">
        <f t="shared" si="3"/>
        <v>785629429.20000005</v>
      </c>
    </row>
    <row r="31" spans="1:18" ht="31.5" x14ac:dyDescent="0.2">
      <c r="A31" s="25" t="s">
        <v>278</v>
      </c>
      <c r="B31" s="26" t="s">
        <v>24</v>
      </c>
      <c r="C31" s="26" t="s">
        <v>14</v>
      </c>
      <c r="D31" s="26" t="s">
        <v>277</v>
      </c>
      <c r="E31" s="26" t="s">
        <v>57</v>
      </c>
      <c r="F31" s="26" t="s">
        <v>59</v>
      </c>
      <c r="G31" s="26" t="s">
        <v>55</v>
      </c>
      <c r="H31" s="26" t="s">
        <v>279</v>
      </c>
      <c r="I31" s="26" t="s">
        <v>0</v>
      </c>
      <c r="J31" s="26" t="s">
        <v>0</v>
      </c>
      <c r="K31" s="26" t="s">
        <v>0</v>
      </c>
      <c r="L31" s="26" t="s">
        <v>0</v>
      </c>
      <c r="M31" s="72">
        <f>M32</f>
        <v>115626517.16999999</v>
      </c>
      <c r="N31" s="72">
        <f t="shared" si="3"/>
        <v>609958562.39999998</v>
      </c>
      <c r="O31" s="27">
        <f t="shared" si="3"/>
        <v>785629429.20000005</v>
      </c>
    </row>
    <row r="32" spans="1:18" s="20" customFormat="1" ht="63" x14ac:dyDescent="0.2">
      <c r="A32" s="25" t="s">
        <v>107</v>
      </c>
      <c r="B32" s="26" t="s">
        <v>24</v>
      </c>
      <c r="C32" s="26" t="s">
        <v>14</v>
      </c>
      <c r="D32" s="26" t="s">
        <v>277</v>
      </c>
      <c r="E32" s="26" t="s">
        <v>57</v>
      </c>
      <c r="F32" s="26" t="s">
        <v>59</v>
      </c>
      <c r="G32" s="26" t="s">
        <v>55</v>
      </c>
      <c r="H32" s="26" t="s">
        <v>279</v>
      </c>
      <c r="I32" s="26" t="s">
        <v>108</v>
      </c>
      <c r="J32" s="26" t="s">
        <v>0</v>
      </c>
      <c r="K32" s="26" t="s">
        <v>0</v>
      </c>
      <c r="L32" s="26" t="s">
        <v>0</v>
      </c>
      <c r="M32" s="72">
        <f>M33+M36+M40+M42+M44+M46+M50+M58+M62+M64+M53+M56+M60</f>
        <v>115626517.16999999</v>
      </c>
      <c r="N32" s="72">
        <f>N33+N36+N40+N42+N44+N46+N50+N58+N62+N64+N53+N56+N60</f>
        <v>609958562.39999998</v>
      </c>
      <c r="O32" s="27">
        <f>O33+O36+O40+O42+O44+O46+O50+O58+O62+O64+O53+O56+O60</f>
        <v>785629429.20000005</v>
      </c>
      <c r="P32" s="11"/>
      <c r="Q32" s="11"/>
      <c r="R32" s="11"/>
    </row>
    <row r="33" spans="1:18" s="20" customFormat="1" ht="15.75" x14ac:dyDescent="0.2">
      <c r="A33" s="25" t="s">
        <v>188</v>
      </c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7">
        <f>M34+M35</f>
        <v>15554809.279999999</v>
      </c>
      <c r="N33" s="27">
        <f t="shared" ref="N33:O33" si="4">N34+N35</f>
        <v>46104127.25</v>
      </c>
      <c r="O33" s="27">
        <f t="shared" si="4"/>
        <v>0</v>
      </c>
      <c r="P33" s="11"/>
      <c r="Q33" s="11"/>
      <c r="R33" s="11"/>
    </row>
    <row r="34" spans="1:18" s="20" customFormat="1" ht="63" x14ac:dyDescent="0.2">
      <c r="A34" s="28" t="s">
        <v>346</v>
      </c>
      <c r="B34" s="29" t="s">
        <v>24</v>
      </c>
      <c r="C34" s="29" t="s">
        <v>14</v>
      </c>
      <c r="D34" s="29" t="s">
        <v>277</v>
      </c>
      <c r="E34" s="29" t="s">
        <v>57</v>
      </c>
      <c r="F34" s="29" t="s">
        <v>59</v>
      </c>
      <c r="G34" s="29" t="s">
        <v>55</v>
      </c>
      <c r="H34" s="29" t="s">
        <v>279</v>
      </c>
      <c r="I34" s="29" t="s">
        <v>108</v>
      </c>
      <c r="J34" s="29" t="s">
        <v>115</v>
      </c>
      <c r="K34" s="29" t="s">
        <v>347</v>
      </c>
      <c r="L34" s="29" t="s">
        <v>84</v>
      </c>
      <c r="M34" s="30">
        <v>15554809.279999999</v>
      </c>
      <c r="N34" s="30">
        <v>0</v>
      </c>
      <c r="O34" s="30">
        <v>0</v>
      </c>
      <c r="P34" s="11"/>
      <c r="Q34" s="11"/>
      <c r="R34" s="11"/>
    </row>
    <row r="35" spans="1:18" s="20" customFormat="1" ht="47.25" x14ac:dyDescent="0.2">
      <c r="A35" s="28" t="s">
        <v>286</v>
      </c>
      <c r="B35" s="29" t="s">
        <v>24</v>
      </c>
      <c r="C35" s="29" t="s">
        <v>14</v>
      </c>
      <c r="D35" s="29" t="s">
        <v>277</v>
      </c>
      <c r="E35" s="29" t="s">
        <v>57</v>
      </c>
      <c r="F35" s="29" t="s">
        <v>59</v>
      </c>
      <c r="G35" s="29" t="s">
        <v>55</v>
      </c>
      <c r="H35" s="29" t="s">
        <v>279</v>
      </c>
      <c r="I35" s="29" t="s">
        <v>108</v>
      </c>
      <c r="J35" s="29" t="s">
        <v>113</v>
      </c>
      <c r="K35" s="29" t="s">
        <v>305</v>
      </c>
      <c r="L35" s="29" t="s">
        <v>116</v>
      </c>
      <c r="M35" s="30">
        <v>0</v>
      </c>
      <c r="N35" s="30">
        <v>46104127.25</v>
      </c>
      <c r="O35" s="30">
        <v>0</v>
      </c>
      <c r="P35" s="11"/>
      <c r="Q35" s="11"/>
      <c r="R35" s="11"/>
    </row>
    <row r="36" spans="1:18" s="20" customFormat="1" ht="15.75" x14ac:dyDescent="0.2">
      <c r="A36" s="25" t="s">
        <v>179</v>
      </c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7">
        <f>M37+M38+M39</f>
        <v>64863015.869999997</v>
      </c>
      <c r="N36" s="27">
        <f t="shared" ref="N36:O36" si="5">N37+N38+N39</f>
        <v>99000000</v>
      </c>
      <c r="O36" s="27">
        <f t="shared" si="5"/>
        <v>0</v>
      </c>
      <c r="P36" s="11"/>
      <c r="Q36" s="11"/>
      <c r="R36" s="11"/>
    </row>
    <row r="37" spans="1:18" s="20" customFormat="1" ht="63" x14ac:dyDescent="0.2">
      <c r="A37" s="28" t="s">
        <v>112</v>
      </c>
      <c r="B37" s="29" t="s">
        <v>24</v>
      </c>
      <c r="C37" s="29" t="s">
        <v>14</v>
      </c>
      <c r="D37" s="29" t="s">
        <v>277</v>
      </c>
      <c r="E37" s="29" t="s">
        <v>57</v>
      </c>
      <c r="F37" s="29" t="s">
        <v>59</v>
      </c>
      <c r="G37" s="29" t="s">
        <v>55</v>
      </c>
      <c r="H37" s="29" t="s">
        <v>279</v>
      </c>
      <c r="I37" s="29" t="s">
        <v>108</v>
      </c>
      <c r="J37" s="29" t="s">
        <v>113</v>
      </c>
      <c r="K37" s="29" t="s">
        <v>306</v>
      </c>
      <c r="L37" s="29" t="s">
        <v>84</v>
      </c>
      <c r="M37" s="30">
        <v>6579985.5800000001</v>
      </c>
      <c r="N37" s="30">
        <v>0</v>
      </c>
      <c r="O37" s="30">
        <v>0</v>
      </c>
      <c r="P37" s="11"/>
      <c r="Q37" s="11"/>
      <c r="R37" s="11"/>
    </row>
    <row r="38" spans="1:18" s="20" customFormat="1" ht="63" x14ac:dyDescent="0.2">
      <c r="A38" s="28" t="s">
        <v>284</v>
      </c>
      <c r="B38" s="29" t="s">
        <v>24</v>
      </c>
      <c r="C38" s="29" t="s">
        <v>14</v>
      </c>
      <c r="D38" s="29" t="s">
        <v>277</v>
      </c>
      <c r="E38" s="29" t="s">
        <v>57</v>
      </c>
      <c r="F38" s="29" t="s">
        <v>59</v>
      </c>
      <c r="G38" s="29" t="s">
        <v>55</v>
      </c>
      <c r="H38" s="29" t="s">
        <v>279</v>
      </c>
      <c r="I38" s="29" t="s">
        <v>108</v>
      </c>
      <c r="J38" s="29" t="s">
        <v>113</v>
      </c>
      <c r="K38" s="29" t="s">
        <v>307</v>
      </c>
      <c r="L38" s="29" t="s">
        <v>84</v>
      </c>
      <c r="M38" s="30">
        <v>58283030.289999999</v>
      </c>
      <c r="N38" s="30">
        <v>0</v>
      </c>
      <c r="O38" s="30">
        <v>0</v>
      </c>
      <c r="P38" s="11"/>
      <c r="Q38" s="11"/>
      <c r="R38" s="11"/>
    </row>
    <row r="39" spans="1:18" s="20" customFormat="1" ht="31.5" x14ac:dyDescent="0.2">
      <c r="A39" s="28" t="s">
        <v>285</v>
      </c>
      <c r="B39" s="29" t="s">
        <v>24</v>
      </c>
      <c r="C39" s="29" t="s">
        <v>14</v>
      </c>
      <c r="D39" s="29" t="s">
        <v>277</v>
      </c>
      <c r="E39" s="29" t="s">
        <v>57</v>
      </c>
      <c r="F39" s="29" t="s">
        <v>59</v>
      </c>
      <c r="G39" s="29" t="s">
        <v>55</v>
      </c>
      <c r="H39" s="29" t="s">
        <v>279</v>
      </c>
      <c r="I39" s="29" t="s">
        <v>108</v>
      </c>
      <c r="J39" s="29" t="s">
        <v>113</v>
      </c>
      <c r="K39" s="29" t="s">
        <v>308</v>
      </c>
      <c r="L39" s="29" t="s">
        <v>116</v>
      </c>
      <c r="M39" s="30">
        <v>0</v>
      </c>
      <c r="N39" s="30">
        <v>99000000</v>
      </c>
      <c r="O39" s="30">
        <v>0</v>
      </c>
      <c r="P39" s="11"/>
      <c r="Q39" s="11"/>
      <c r="R39" s="11"/>
    </row>
    <row r="40" spans="1:18" s="20" customFormat="1" ht="15.75" x14ac:dyDescent="0.2">
      <c r="A40" s="25" t="s">
        <v>217</v>
      </c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7">
        <f>M41</f>
        <v>0</v>
      </c>
      <c r="N40" s="27">
        <f t="shared" ref="N40:O40" si="6">N41</f>
        <v>95005205.950000003</v>
      </c>
      <c r="O40" s="27">
        <f t="shared" si="6"/>
        <v>118800000</v>
      </c>
      <c r="P40" s="11"/>
      <c r="Q40" s="11"/>
      <c r="R40" s="11"/>
    </row>
    <row r="41" spans="1:18" s="20" customFormat="1" ht="31.5" x14ac:dyDescent="0.2">
      <c r="A41" s="28" t="s">
        <v>327</v>
      </c>
      <c r="B41" s="29" t="s">
        <v>24</v>
      </c>
      <c r="C41" s="29" t="s">
        <v>14</v>
      </c>
      <c r="D41" s="29" t="s">
        <v>277</v>
      </c>
      <c r="E41" s="29" t="s">
        <v>57</v>
      </c>
      <c r="F41" s="29" t="s">
        <v>59</v>
      </c>
      <c r="G41" s="29" t="s">
        <v>55</v>
      </c>
      <c r="H41" s="29" t="s">
        <v>279</v>
      </c>
      <c r="I41" s="29" t="s">
        <v>108</v>
      </c>
      <c r="J41" s="29" t="s">
        <v>113</v>
      </c>
      <c r="K41" s="29" t="s">
        <v>309</v>
      </c>
      <c r="L41" s="29" t="s">
        <v>85</v>
      </c>
      <c r="M41" s="30">
        <v>0</v>
      </c>
      <c r="N41" s="30">
        <v>95005205.950000003</v>
      </c>
      <c r="O41" s="30">
        <v>118800000</v>
      </c>
      <c r="P41" s="11"/>
      <c r="Q41" s="11"/>
      <c r="R41" s="11"/>
    </row>
    <row r="42" spans="1:18" s="20" customFormat="1" ht="15.75" x14ac:dyDescent="0.2">
      <c r="A42" s="25" t="s">
        <v>252</v>
      </c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7">
        <f>M43</f>
        <v>0</v>
      </c>
      <c r="N42" s="27">
        <f t="shared" ref="N42:O42" si="7">N43</f>
        <v>0</v>
      </c>
      <c r="O42" s="27">
        <f t="shared" si="7"/>
        <v>84150000</v>
      </c>
      <c r="P42" s="11"/>
      <c r="Q42" s="11"/>
      <c r="R42" s="11"/>
    </row>
    <row r="43" spans="1:18" s="20" customFormat="1" ht="47.25" x14ac:dyDescent="0.2">
      <c r="A43" s="28" t="s">
        <v>287</v>
      </c>
      <c r="B43" s="29" t="s">
        <v>24</v>
      </c>
      <c r="C43" s="29" t="s">
        <v>14</v>
      </c>
      <c r="D43" s="29" t="s">
        <v>277</v>
      </c>
      <c r="E43" s="29" t="s">
        <v>57</v>
      </c>
      <c r="F43" s="29" t="s">
        <v>59</v>
      </c>
      <c r="G43" s="29" t="s">
        <v>55</v>
      </c>
      <c r="H43" s="29" t="s">
        <v>279</v>
      </c>
      <c r="I43" s="29" t="s">
        <v>108</v>
      </c>
      <c r="J43" s="29" t="s">
        <v>113</v>
      </c>
      <c r="K43" s="29" t="s">
        <v>310</v>
      </c>
      <c r="L43" s="29" t="s">
        <v>85</v>
      </c>
      <c r="M43" s="30">
        <v>0</v>
      </c>
      <c r="N43" s="30">
        <v>0</v>
      </c>
      <c r="O43" s="30">
        <v>84150000</v>
      </c>
      <c r="P43" s="11"/>
      <c r="Q43" s="11"/>
      <c r="R43" s="11"/>
    </row>
    <row r="44" spans="1:18" s="20" customFormat="1" ht="15.75" x14ac:dyDescent="0.2">
      <c r="A44" s="25" t="s">
        <v>177</v>
      </c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7">
        <f>M45</f>
        <v>0</v>
      </c>
      <c r="N44" s="27">
        <f t="shared" ref="N44:O44" si="8">N45</f>
        <v>28299229.199999999</v>
      </c>
      <c r="O44" s="27">
        <f t="shared" si="8"/>
        <v>0</v>
      </c>
      <c r="P44" s="11"/>
      <c r="Q44" s="11"/>
      <c r="R44" s="11"/>
    </row>
    <row r="45" spans="1:18" s="39" customFormat="1" ht="47.25" x14ac:dyDescent="0.2">
      <c r="A45" s="28" t="s">
        <v>281</v>
      </c>
      <c r="B45" s="29" t="s">
        <v>24</v>
      </c>
      <c r="C45" s="29" t="s">
        <v>14</v>
      </c>
      <c r="D45" s="29" t="s">
        <v>277</v>
      </c>
      <c r="E45" s="29" t="s">
        <v>57</v>
      </c>
      <c r="F45" s="29" t="s">
        <v>59</v>
      </c>
      <c r="G45" s="29" t="s">
        <v>55</v>
      </c>
      <c r="H45" s="29" t="s">
        <v>279</v>
      </c>
      <c r="I45" s="29" t="s">
        <v>108</v>
      </c>
      <c r="J45" s="29" t="s">
        <v>113</v>
      </c>
      <c r="K45" s="29" t="s">
        <v>311</v>
      </c>
      <c r="L45" s="29" t="s">
        <v>116</v>
      </c>
      <c r="M45" s="30">
        <v>0</v>
      </c>
      <c r="N45" s="30">
        <v>28299229.199999999</v>
      </c>
      <c r="O45" s="30">
        <v>0</v>
      </c>
      <c r="P45" s="12"/>
      <c r="Q45" s="12"/>
      <c r="R45" s="12"/>
    </row>
    <row r="46" spans="1:18" s="39" customFormat="1" ht="15.75" x14ac:dyDescent="0.2">
      <c r="A46" s="25" t="s">
        <v>201</v>
      </c>
      <c r="B46" s="26" t="s">
        <v>0</v>
      </c>
      <c r="C46" s="26" t="s">
        <v>0</v>
      </c>
      <c r="D46" s="26" t="s">
        <v>0</v>
      </c>
      <c r="E46" s="26" t="s">
        <v>0</v>
      </c>
      <c r="F46" s="26" t="s">
        <v>0</v>
      </c>
      <c r="G46" s="26" t="s">
        <v>0</v>
      </c>
      <c r="H46" s="26" t="s">
        <v>0</v>
      </c>
      <c r="I46" s="26" t="s">
        <v>0</v>
      </c>
      <c r="J46" s="26" t="s">
        <v>0</v>
      </c>
      <c r="K46" s="26" t="s">
        <v>0</v>
      </c>
      <c r="L46" s="26" t="s">
        <v>0</v>
      </c>
      <c r="M46" s="27">
        <f>M47+M48+M49</f>
        <v>34937935.769999996</v>
      </c>
      <c r="N46" s="27">
        <f t="shared" ref="N46:O46" si="9">N47+N48+N49</f>
        <v>0</v>
      </c>
      <c r="O46" s="27">
        <f t="shared" si="9"/>
        <v>0</v>
      </c>
      <c r="P46" s="12"/>
      <c r="Q46" s="12"/>
      <c r="R46" s="12"/>
    </row>
    <row r="47" spans="1:18" s="39" customFormat="1" ht="31.5" x14ac:dyDescent="0.2">
      <c r="A47" s="28" t="s">
        <v>280</v>
      </c>
      <c r="B47" s="29" t="s">
        <v>24</v>
      </c>
      <c r="C47" s="29" t="s">
        <v>14</v>
      </c>
      <c r="D47" s="29" t="s">
        <v>277</v>
      </c>
      <c r="E47" s="29" t="s">
        <v>57</v>
      </c>
      <c r="F47" s="29" t="s">
        <v>59</v>
      </c>
      <c r="G47" s="29" t="s">
        <v>55</v>
      </c>
      <c r="H47" s="29" t="s">
        <v>279</v>
      </c>
      <c r="I47" s="29" t="s">
        <v>108</v>
      </c>
      <c r="J47" s="29" t="s">
        <v>113</v>
      </c>
      <c r="K47" s="29" t="s">
        <v>312</v>
      </c>
      <c r="L47" s="29" t="s">
        <v>84</v>
      </c>
      <c r="M47" s="30">
        <v>7301721.2199999997</v>
      </c>
      <c r="N47" s="30">
        <v>0</v>
      </c>
      <c r="O47" s="30">
        <v>0</v>
      </c>
      <c r="P47" s="12"/>
      <c r="Q47" s="12"/>
      <c r="R47" s="12"/>
    </row>
    <row r="48" spans="1:18" s="39" customFormat="1" ht="63" x14ac:dyDescent="0.2">
      <c r="A48" s="28" t="s">
        <v>348</v>
      </c>
      <c r="B48" s="29" t="s">
        <v>24</v>
      </c>
      <c r="C48" s="29" t="s">
        <v>14</v>
      </c>
      <c r="D48" s="29" t="s">
        <v>277</v>
      </c>
      <c r="E48" s="29" t="s">
        <v>57</v>
      </c>
      <c r="F48" s="29" t="s">
        <v>59</v>
      </c>
      <c r="G48" s="29" t="s">
        <v>55</v>
      </c>
      <c r="H48" s="29" t="s">
        <v>279</v>
      </c>
      <c r="I48" s="29" t="s">
        <v>108</v>
      </c>
      <c r="J48" s="29" t="s">
        <v>115</v>
      </c>
      <c r="K48" s="29" t="s">
        <v>95</v>
      </c>
      <c r="L48" s="29" t="s">
        <v>84</v>
      </c>
      <c r="M48" s="30">
        <v>15893236.789999999</v>
      </c>
      <c r="N48" s="30">
        <v>0</v>
      </c>
      <c r="O48" s="30">
        <v>0</v>
      </c>
      <c r="P48" s="12"/>
      <c r="Q48" s="12"/>
      <c r="R48" s="12"/>
    </row>
    <row r="49" spans="1:18" s="39" customFormat="1" ht="63" x14ac:dyDescent="0.2">
      <c r="A49" s="28" t="s">
        <v>282</v>
      </c>
      <c r="B49" s="29" t="s">
        <v>24</v>
      </c>
      <c r="C49" s="29" t="s">
        <v>14</v>
      </c>
      <c r="D49" s="29" t="s">
        <v>277</v>
      </c>
      <c r="E49" s="29" t="s">
        <v>57</v>
      </c>
      <c r="F49" s="29" t="s">
        <v>59</v>
      </c>
      <c r="G49" s="29" t="s">
        <v>55</v>
      </c>
      <c r="H49" s="29" t="s">
        <v>279</v>
      </c>
      <c r="I49" s="29" t="s">
        <v>108</v>
      </c>
      <c r="J49" s="29" t="s">
        <v>113</v>
      </c>
      <c r="K49" s="29" t="s">
        <v>349</v>
      </c>
      <c r="L49" s="29" t="s">
        <v>84</v>
      </c>
      <c r="M49" s="30">
        <v>11742977.76</v>
      </c>
      <c r="N49" s="30">
        <v>0</v>
      </c>
      <c r="O49" s="30">
        <v>0</v>
      </c>
      <c r="P49" s="12"/>
      <c r="Q49" s="12"/>
      <c r="R49" s="12"/>
    </row>
    <row r="50" spans="1:18" s="39" customFormat="1" ht="15.75" x14ac:dyDescent="0.2">
      <c r="A50" s="25" t="s">
        <v>202</v>
      </c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7">
        <f>M51+M52</f>
        <v>0</v>
      </c>
      <c r="N50" s="27">
        <f t="shared" ref="N50:O50" si="10">N51+N52</f>
        <v>0</v>
      </c>
      <c r="O50" s="27">
        <f t="shared" si="10"/>
        <v>89100000</v>
      </c>
      <c r="P50" s="12"/>
      <c r="Q50" s="12"/>
      <c r="R50" s="12"/>
    </row>
    <row r="51" spans="1:18" s="39" customFormat="1" ht="47.25" x14ac:dyDescent="0.2">
      <c r="A51" s="28" t="s">
        <v>292</v>
      </c>
      <c r="B51" s="29" t="s">
        <v>24</v>
      </c>
      <c r="C51" s="29" t="s">
        <v>14</v>
      </c>
      <c r="D51" s="29" t="s">
        <v>277</v>
      </c>
      <c r="E51" s="29" t="s">
        <v>57</v>
      </c>
      <c r="F51" s="29" t="s">
        <v>59</v>
      </c>
      <c r="G51" s="29" t="s">
        <v>55</v>
      </c>
      <c r="H51" s="29" t="s">
        <v>279</v>
      </c>
      <c r="I51" s="29" t="s">
        <v>108</v>
      </c>
      <c r="J51" s="29" t="s">
        <v>113</v>
      </c>
      <c r="K51" s="29" t="s">
        <v>313</v>
      </c>
      <c r="L51" s="29" t="s">
        <v>85</v>
      </c>
      <c r="M51" s="30">
        <v>0</v>
      </c>
      <c r="N51" s="30">
        <v>0</v>
      </c>
      <c r="O51" s="30">
        <v>44550000</v>
      </c>
      <c r="P51" s="12"/>
      <c r="Q51" s="12"/>
      <c r="R51" s="12"/>
    </row>
    <row r="52" spans="1:18" s="39" customFormat="1" ht="47.25" x14ac:dyDescent="0.2">
      <c r="A52" s="28" t="s">
        <v>293</v>
      </c>
      <c r="B52" s="29" t="s">
        <v>24</v>
      </c>
      <c r="C52" s="29" t="s">
        <v>14</v>
      </c>
      <c r="D52" s="29" t="s">
        <v>277</v>
      </c>
      <c r="E52" s="29" t="s">
        <v>57</v>
      </c>
      <c r="F52" s="29" t="s">
        <v>59</v>
      </c>
      <c r="G52" s="29" t="s">
        <v>55</v>
      </c>
      <c r="H52" s="29" t="s">
        <v>279</v>
      </c>
      <c r="I52" s="29" t="s">
        <v>108</v>
      </c>
      <c r="J52" s="29" t="s">
        <v>113</v>
      </c>
      <c r="K52" s="29" t="s">
        <v>314</v>
      </c>
      <c r="L52" s="29" t="s">
        <v>85</v>
      </c>
      <c r="M52" s="30">
        <v>0</v>
      </c>
      <c r="N52" s="30">
        <v>0</v>
      </c>
      <c r="O52" s="30">
        <v>44550000</v>
      </c>
      <c r="P52" s="12"/>
      <c r="Q52" s="12"/>
      <c r="R52" s="12"/>
    </row>
    <row r="53" spans="1:18" s="20" customFormat="1" ht="15.75" x14ac:dyDescent="0.2">
      <c r="A53" s="25" t="s">
        <v>184</v>
      </c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7">
        <f>M54+M55</f>
        <v>0</v>
      </c>
      <c r="N53" s="27">
        <f t="shared" ref="N53:O53" si="11">N54+N55</f>
        <v>14850000</v>
      </c>
      <c r="O53" s="27">
        <f t="shared" si="11"/>
        <v>19800000</v>
      </c>
      <c r="P53" s="11"/>
      <c r="Q53" s="11"/>
      <c r="R53" s="11"/>
    </row>
    <row r="54" spans="1:18" s="39" customFormat="1" ht="47.25" x14ac:dyDescent="0.2">
      <c r="A54" s="28" t="s">
        <v>291</v>
      </c>
      <c r="B54" s="29" t="s">
        <v>24</v>
      </c>
      <c r="C54" s="29" t="s">
        <v>14</v>
      </c>
      <c r="D54" s="29" t="s">
        <v>277</v>
      </c>
      <c r="E54" s="29" t="s">
        <v>57</v>
      </c>
      <c r="F54" s="29" t="s">
        <v>59</v>
      </c>
      <c r="G54" s="29" t="s">
        <v>55</v>
      </c>
      <c r="H54" s="29" t="s">
        <v>279</v>
      </c>
      <c r="I54" s="29" t="s">
        <v>108</v>
      </c>
      <c r="J54" s="29" t="s">
        <v>113</v>
      </c>
      <c r="K54" s="29" t="s">
        <v>320</v>
      </c>
      <c r="L54" s="29" t="s">
        <v>85</v>
      </c>
      <c r="M54" s="30">
        <v>0</v>
      </c>
      <c r="N54" s="30">
        <v>0</v>
      </c>
      <c r="O54" s="30">
        <v>19800000</v>
      </c>
      <c r="P54" s="12"/>
      <c r="Q54" s="12"/>
      <c r="R54" s="12"/>
    </row>
    <row r="55" spans="1:18" s="39" customFormat="1" ht="47.25" x14ac:dyDescent="0.2">
      <c r="A55" s="28" t="s">
        <v>294</v>
      </c>
      <c r="B55" s="29" t="s">
        <v>24</v>
      </c>
      <c r="C55" s="29" t="s">
        <v>14</v>
      </c>
      <c r="D55" s="29" t="s">
        <v>277</v>
      </c>
      <c r="E55" s="29" t="s">
        <v>57</v>
      </c>
      <c r="F55" s="29" t="s">
        <v>59</v>
      </c>
      <c r="G55" s="29" t="s">
        <v>55</v>
      </c>
      <c r="H55" s="29" t="s">
        <v>279</v>
      </c>
      <c r="I55" s="29" t="s">
        <v>108</v>
      </c>
      <c r="J55" s="52" t="s">
        <v>115</v>
      </c>
      <c r="K55" s="29" t="s">
        <v>321</v>
      </c>
      <c r="L55" s="29" t="s">
        <v>116</v>
      </c>
      <c r="M55" s="30">
        <v>0</v>
      </c>
      <c r="N55" s="30">
        <v>14850000</v>
      </c>
      <c r="O55" s="30">
        <v>0</v>
      </c>
      <c r="P55" s="12"/>
      <c r="Q55" s="12"/>
      <c r="R55" s="12"/>
    </row>
    <row r="56" spans="1:18" s="20" customFormat="1" ht="47.25" x14ac:dyDescent="0.2">
      <c r="A56" s="25" t="s">
        <v>296</v>
      </c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7">
        <f>M57</f>
        <v>0</v>
      </c>
      <c r="N56" s="72">
        <f t="shared" ref="N56:O56" si="12">N57</f>
        <v>278797207.13999999</v>
      </c>
      <c r="O56" s="27">
        <f t="shared" si="12"/>
        <v>346500000</v>
      </c>
      <c r="P56" s="11"/>
      <c r="Q56" s="11"/>
      <c r="R56" s="11"/>
    </row>
    <row r="57" spans="1:18" s="39" customFormat="1" ht="47.25" x14ac:dyDescent="0.2">
      <c r="A57" s="28" t="s">
        <v>288</v>
      </c>
      <c r="B57" s="29" t="s">
        <v>24</v>
      </c>
      <c r="C57" s="29" t="s">
        <v>14</v>
      </c>
      <c r="D57" s="29" t="s">
        <v>277</v>
      </c>
      <c r="E57" s="29" t="s">
        <v>57</v>
      </c>
      <c r="F57" s="29" t="s">
        <v>59</v>
      </c>
      <c r="G57" s="29" t="s">
        <v>55</v>
      </c>
      <c r="H57" s="29" t="s">
        <v>279</v>
      </c>
      <c r="I57" s="29" t="s">
        <v>108</v>
      </c>
      <c r="J57" s="52" t="s">
        <v>115</v>
      </c>
      <c r="K57" s="29" t="s">
        <v>319</v>
      </c>
      <c r="L57" s="29" t="s">
        <v>85</v>
      </c>
      <c r="M57" s="30">
        <v>0</v>
      </c>
      <c r="N57" s="71">
        <v>278797207.13999999</v>
      </c>
      <c r="O57" s="30">
        <v>346500000</v>
      </c>
      <c r="P57" s="12"/>
      <c r="Q57" s="12"/>
      <c r="R57" s="12"/>
    </row>
    <row r="58" spans="1:18" s="39" customFormat="1" ht="47.25" x14ac:dyDescent="0.2">
      <c r="A58" s="25" t="s">
        <v>350</v>
      </c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7">
        <f>M59</f>
        <v>0</v>
      </c>
      <c r="N58" s="27">
        <f t="shared" ref="N58:O58" si="13">N59</f>
        <v>0</v>
      </c>
      <c r="O58" s="27">
        <f t="shared" si="13"/>
        <v>99000000</v>
      </c>
      <c r="P58" s="12"/>
      <c r="Q58" s="12"/>
      <c r="R58" s="12"/>
    </row>
    <row r="59" spans="1:18" s="39" customFormat="1" ht="47.25" x14ac:dyDescent="0.2">
      <c r="A59" s="28" t="s">
        <v>290</v>
      </c>
      <c r="B59" s="29" t="s">
        <v>24</v>
      </c>
      <c r="C59" s="29" t="s">
        <v>14</v>
      </c>
      <c r="D59" s="29" t="s">
        <v>277</v>
      </c>
      <c r="E59" s="29" t="s">
        <v>57</v>
      </c>
      <c r="F59" s="29" t="s">
        <v>59</v>
      </c>
      <c r="G59" s="29" t="s">
        <v>55</v>
      </c>
      <c r="H59" s="29" t="s">
        <v>279</v>
      </c>
      <c r="I59" s="29" t="s">
        <v>108</v>
      </c>
      <c r="J59" s="29" t="s">
        <v>113</v>
      </c>
      <c r="K59" s="29" t="s">
        <v>315</v>
      </c>
      <c r="L59" s="29" t="s">
        <v>85</v>
      </c>
      <c r="M59" s="30">
        <v>0</v>
      </c>
      <c r="N59" s="30">
        <v>0</v>
      </c>
      <c r="O59" s="30">
        <v>99000000</v>
      </c>
      <c r="P59" s="12"/>
      <c r="Q59" s="12"/>
      <c r="R59" s="12"/>
    </row>
    <row r="60" spans="1:18" s="20" customFormat="1" ht="31.5" x14ac:dyDescent="0.2">
      <c r="A60" s="25" t="s">
        <v>317</v>
      </c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7">
        <f>M61</f>
        <v>0</v>
      </c>
      <c r="N60" s="27">
        <f t="shared" ref="N60:O60" si="14">N61</f>
        <v>29700000</v>
      </c>
      <c r="O60" s="27">
        <f t="shared" si="14"/>
        <v>0</v>
      </c>
      <c r="P60" s="11"/>
      <c r="Q60" s="11"/>
      <c r="R60" s="11"/>
    </row>
    <row r="61" spans="1:18" s="39" customFormat="1" ht="31.5" x14ac:dyDescent="0.2">
      <c r="A61" s="28" t="s">
        <v>295</v>
      </c>
      <c r="B61" s="29" t="s">
        <v>24</v>
      </c>
      <c r="C61" s="29" t="s">
        <v>14</v>
      </c>
      <c r="D61" s="29" t="s">
        <v>277</v>
      </c>
      <c r="E61" s="29" t="s">
        <v>57</v>
      </c>
      <c r="F61" s="29" t="s">
        <v>59</v>
      </c>
      <c r="G61" s="29" t="s">
        <v>55</v>
      </c>
      <c r="H61" s="29" t="s">
        <v>279</v>
      </c>
      <c r="I61" s="29" t="s">
        <v>108</v>
      </c>
      <c r="J61" s="29" t="s">
        <v>113</v>
      </c>
      <c r="K61" s="29" t="s">
        <v>318</v>
      </c>
      <c r="L61" s="29" t="s">
        <v>116</v>
      </c>
      <c r="M61" s="30">
        <v>0</v>
      </c>
      <c r="N61" s="30">
        <v>29700000</v>
      </c>
      <c r="O61" s="30">
        <v>0</v>
      </c>
      <c r="P61" s="12"/>
      <c r="Q61" s="12"/>
      <c r="R61" s="12"/>
    </row>
    <row r="62" spans="1:18" s="39" customFormat="1" ht="31.5" x14ac:dyDescent="0.2">
      <c r="A62" s="25" t="s">
        <v>325</v>
      </c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72">
        <f>M63</f>
        <v>270756.25</v>
      </c>
      <c r="N62" s="72">
        <f t="shared" ref="N62:O62" si="15">N63</f>
        <v>18202792.859999999</v>
      </c>
      <c r="O62" s="27">
        <f t="shared" si="15"/>
        <v>0</v>
      </c>
      <c r="P62" s="12"/>
      <c r="Q62" s="12"/>
      <c r="R62" s="12"/>
    </row>
    <row r="63" spans="1:18" s="39" customFormat="1" ht="63" x14ac:dyDescent="0.2">
      <c r="A63" s="28" t="s">
        <v>283</v>
      </c>
      <c r="B63" s="29" t="s">
        <v>24</v>
      </c>
      <c r="C63" s="29" t="s">
        <v>14</v>
      </c>
      <c r="D63" s="29" t="s">
        <v>277</v>
      </c>
      <c r="E63" s="29" t="s">
        <v>57</v>
      </c>
      <c r="F63" s="29" t="s">
        <v>59</v>
      </c>
      <c r="G63" s="29" t="s">
        <v>55</v>
      </c>
      <c r="H63" s="29" t="s">
        <v>279</v>
      </c>
      <c r="I63" s="29" t="s">
        <v>108</v>
      </c>
      <c r="J63" s="52" t="s">
        <v>115</v>
      </c>
      <c r="K63" s="84" t="s">
        <v>95</v>
      </c>
      <c r="L63" s="84" t="s">
        <v>116</v>
      </c>
      <c r="M63" s="71">
        <v>270756.25</v>
      </c>
      <c r="N63" s="71">
        <v>18202792.859999999</v>
      </c>
      <c r="O63" s="30">
        <v>0</v>
      </c>
      <c r="P63" s="12"/>
      <c r="Q63" s="12"/>
      <c r="R63" s="12"/>
    </row>
    <row r="64" spans="1:18" s="39" customFormat="1" ht="31.5" x14ac:dyDescent="0.2">
      <c r="A64" s="25" t="s">
        <v>326</v>
      </c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7">
        <f>M65</f>
        <v>0</v>
      </c>
      <c r="N64" s="27">
        <f t="shared" ref="N64:O64" si="16">N65</f>
        <v>0</v>
      </c>
      <c r="O64" s="27">
        <f t="shared" si="16"/>
        <v>28279429.199999999</v>
      </c>
      <c r="P64" s="12"/>
      <c r="Q64" s="12"/>
      <c r="R64" s="12"/>
    </row>
    <row r="65" spans="1:18" s="39" customFormat="1" ht="47.25" x14ac:dyDescent="0.2">
      <c r="A65" s="28" t="s">
        <v>289</v>
      </c>
      <c r="B65" s="29" t="s">
        <v>24</v>
      </c>
      <c r="C65" s="29" t="s">
        <v>14</v>
      </c>
      <c r="D65" s="29" t="s">
        <v>277</v>
      </c>
      <c r="E65" s="29" t="s">
        <v>57</v>
      </c>
      <c r="F65" s="29" t="s">
        <v>59</v>
      </c>
      <c r="G65" s="29" t="s">
        <v>55</v>
      </c>
      <c r="H65" s="29" t="s">
        <v>279</v>
      </c>
      <c r="I65" s="29" t="s">
        <v>108</v>
      </c>
      <c r="J65" s="52" t="s">
        <v>115</v>
      </c>
      <c r="K65" s="29" t="s">
        <v>316</v>
      </c>
      <c r="L65" s="29" t="s">
        <v>85</v>
      </c>
      <c r="M65" s="30">
        <v>0</v>
      </c>
      <c r="N65" s="30">
        <v>0</v>
      </c>
      <c r="O65" s="30">
        <v>28279429.199999999</v>
      </c>
      <c r="P65" s="12"/>
      <c r="Q65" s="12"/>
      <c r="R65" s="12"/>
    </row>
    <row r="66" spans="1:18" ht="47.25" x14ac:dyDescent="0.2">
      <c r="A66" s="25" t="s">
        <v>54</v>
      </c>
      <c r="B66" s="26" t="s">
        <v>24</v>
      </c>
      <c r="C66" s="26" t="s">
        <v>15</v>
      </c>
      <c r="D66" s="26" t="s">
        <v>55</v>
      </c>
      <c r="E66" s="26" t="s">
        <v>0</v>
      </c>
      <c r="F66" s="26" t="s">
        <v>0</v>
      </c>
      <c r="G66" s="26" t="s">
        <v>0</v>
      </c>
      <c r="H66" s="32" t="s">
        <v>0</v>
      </c>
      <c r="I66" s="32" t="s">
        <v>0</v>
      </c>
      <c r="J66" s="32" t="s">
        <v>0</v>
      </c>
      <c r="K66" s="32" t="s">
        <v>0</v>
      </c>
      <c r="L66" s="32" t="s">
        <v>0</v>
      </c>
      <c r="M66" s="72">
        <f t="shared" ref="M66:O76" si="17">M67</f>
        <v>439251629.16999996</v>
      </c>
      <c r="N66" s="72">
        <f t="shared" si="17"/>
        <v>735600624.71000004</v>
      </c>
      <c r="O66" s="27">
        <f t="shared" si="17"/>
        <v>35145000</v>
      </c>
    </row>
    <row r="67" spans="1:18" ht="63" x14ac:dyDescent="0.2">
      <c r="A67" s="25" t="s">
        <v>56</v>
      </c>
      <c r="B67" s="26" t="s">
        <v>24</v>
      </c>
      <c r="C67" s="26" t="s">
        <v>15</v>
      </c>
      <c r="D67" s="26" t="s">
        <v>55</v>
      </c>
      <c r="E67" s="26" t="s">
        <v>57</v>
      </c>
      <c r="F67" s="26" t="s">
        <v>0</v>
      </c>
      <c r="G67" s="26" t="s">
        <v>0</v>
      </c>
      <c r="H67" s="32" t="s">
        <v>0</v>
      </c>
      <c r="I67" s="32" t="s">
        <v>0</v>
      </c>
      <c r="J67" s="32" t="s">
        <v>0</v>
      </c>
      <c r="K67" s="32" t="s">
        <v>0</v>
      </c>
      <c r="L67" s="32" t="s">
        <v>0</v>
      </c>
      <c r="M67" s="72">
        <f t="shared" si="17"/>
        <v>439251629.16999996</v>
      </c>
      <c r="N67" s="72">
        <f t="shared" si="17"/>
        <v>735600624.71000004</v>
      </c>
      <c r="O67" s="27">
        <f t="shared" si="17"/>
        <v>35145000</v>
      </c>
    </row>
    <row r="68" spans="1:18" ht="15.75" x14ac:dyDescent="0.2">
      <c r="A68" s="35" t="s">
        <v>58</v>
      </c>
      <c r="B68" s="26" t="s">
        <v>24</v>
      </c>
      <c r="C68" s="26" t="s">
        <v>15</v>
      </c>
      <c r="D68" s="26" t="s">
        <v>55</v>
      </c>
      <c r="E68" s="26" t="s">
        <v>57</v>
      </c>
      <c r="F68" s="26" t="s">
        <v>59</v>
      </c>
      <c r="G68" s="26" t="s">
        <v>0</v>
      </c>
      <c r="H68" s="26" t="s">
        <v>0</v>
      </c>
      <c r="I68" s="26" t="s">
        <v>0</v>
      </c>
      <c r="J68" s="26" t="s">
        <v>0</v>
      </c>
      <c r="K68" s="26" t="s">
        <v>0</v>
      </c>
      <c r="L68" s="26" t="s">
        <v>0</v>
      </c>
      <c r="M68" s="72">
        <f t="shared" si="17"/>
        <v>439251629.16999996</v>
      </c>
      <c r="N68" s="72">
        <f t="shared" si="17"/>
        <v>735600624.71000004</v>
      </c>
      <c r="O68" s="27">
        <f t="shared" si="17"/>
        <v>35145000</v>
      </c>
    </row>
    <row r="69" spans="1:18" ht="15.75" x14ac:dyDescent="0.2">
      <c r="A69" s="35" t="s">
        <v>60</v>
      </c>
      <c r="B69" s="26" t="s">
        <v>24</v>
      </c>
      <c r="C69" s="26" t="s">
        <v>15</v>
      </c>
      <c r="D69" s="26" t="s">
        <v>55</v>
      </c>
      <c r="E69" s="26" t="s">
        <v>57</v>
      </c>
      <c r="F69" s="26" t="s">
        <v>59</v>
      </c>
      <c r="G69" s="26" t="s">
        <v>55</v>
      </c>
      <c r="H69" s="26" t="s">
        <v>0</v>
      </c>
      <c r="I69" s="26" t="s">
        <v>0</v>
      </c>
      <c r="J69" s="26" t="s">
        <v>0</v>
      </c>
      <c r="K69" s="26" t="s">
        <v>0</v>
      </c>
      <c r="L69" s="26" t="s">
        <v>0</v>
      </c>
      <c r="M69" s="72">
        <f>M70+M76+M101</f>
        <v>439251629.16999996</v>
      </c>
      <c r="N69" s="72">
        <f t="shared" ref="N69:O69" si="18">N70+N76+N101</f>
        <v>735600624.71000004</v>
      </c>
      <c r="O69" s="72">
        <f t="shared" si="18"/>
        <v>35145000</v>
      </c>
    </row>
    <row r="70" spans="1:18" ht="279.75" customHeight="1" x14ac:dyDescent="0.2">
      <c r="A70" s="53" t="s">
        <v>227</v>
      </c>
      <c r="B70" s="26" t="s">
        <v>24</v>
      </c>
      <c r="C70" s="26" t="s">
        <v>15</v>
      </c>
      <c r="D70" s="26" t="s">
        <v>55</v>
      </c>
      <c r="E70" s="26" t="s">
        <v>57</v>
      </c>
      <c r="F70" s="26" t="s">
        <v>59</v>
      </c>
      <c r="G70" s="26" t="s">
        <v>55</v>
      </c>
      <c r="H70" s="26" t="s">
        <v>228</v>
      </c>
      <c r="I70" s="26" t="s">
        <v>0</v>
      </c>
      <c r="J70" s="26"/>
      <c r="K70" s="26"/>
      <c r="L70" s="26"/>
      <c r="M70" s="72">
        <f>M71</f>
        <v>30867401.689999998</v>
      </c>
      <c r="N70" s="72">
        <f t="shared" ref="N70:O71" si="19">N71</f>
        <v>81436475.710000008</v>
      </c>
      <c r="O70" s="27">
        <f t="shared" si="19"/>
        <v>0</v>
      </c>
    </row>
    <row r="71" spans="1:18" ht="63" x14ac:dyDescent="0.2">
      <c r="A71" s="35" t="s">
        <v>107</v>
      </c>
      <c r="B71" s="26" t="s">
        <v>24</v>
      </c>
      <c r="C71" s="26" t="s">
        <v>15</v>
      </c>
      <c r="D71" s="26" t="s">
        <v>55</v>
      </c>
      <c r="E71" s="26" t="s">
        <v>57</v>
      </c>
      <c r="F71" s="26" t="s">
        <v>59</v>
      </c>
      <c r="G71" s="26" t="s">
        <v>55</v>
      </c>
      <c r="H71" s="26" t="s">
        <v>228</v>
      </c>
      <c r="I71" s="26" t="s">
        <v>108</v>
      </c>
      <c r="J71" s="26"/>
      <c r="K71" s="26"/>
      <c r="L71" s="26"/>
      <c r="M71" s="72">
        <f>M72</f>
        <v>30867401.689999998</v>
      </c>
      <c r="N71" s="72">
        <f t="shared" si="19"/>
        <v>81436475.710000008</v>
      </c>
      <c r="O71" s="27">
        <f t="shared" si="19"/>
        <v>0</v>
      </c>
    </row>
    <row r="72" spans="1:18" ht="15.75" x14ac:dyDescent="0.2">
      <c r="A72" s="35" t="s">
        <v>188</v>
      </c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72">
        <f>M73+M74+M75</f>
        <v>30867401.689999998</v>
      </c>
      <c r="N72" s="72">
        <f t="shared" ref="N72:O72" si="20">N73+N74+N75</f>
        <v>81436475.710000008</v>
      </c>
      <c r="O72" s="27">
        <f t="shared" si="20"/>
        <v>0</v>
      </c>
    </row>
    <row r="73" spans="1:18" s="9" customFormat="1" ht="63" x14ac:dyDescent="0.2">
      <c r="A73" s="54" t="s">
        <v>229</v>
      </c>
      <c r="B73" s="29" t="s">
        <v>24</v>
      </c>
      <c r="C73" s="29" t="s">
        <v>15</v>
      </c>
      <c r="D73" s="29" t="s">
        <v>55</v>
      </c>
      <c r="E73" s="29" t="s">
        <v>57</v>
      </c>
      <c r="F73" s="29" t="s">
        <v>59</v>
      </c>
      <c r="G73" s="29" t="s">
        <v>55</v>
      </c>
      <c r="H73" s="29" t="s">
        <v>228</v>
      </c>
      <c r="I73" s="29" t="s">
        <v>108</v>
      </c>
      <c r="J73" s="50" t="s">
        <v>113</v>
      </c>
      <c r="K73" s="50" t="s">
        <v>378</v>
      </c>
      <c r="L73" s="50" t="s">
        <v>84</v>
      </c>
      <c r="M73" s="30">
        <v>12322421.49</v>
      </c>
      <c r="N73" s="30">
        <v>0</v>
      </c>
      <c r="O73" s="30">
        <v>0</v>
      </c>
      <c r="P73" s="12"/>
      <c r="Q73" s="12"/>
      <c r="R73" s="12"/>
    </row>
    <row r="74" spans="1:18" s="9" customFormat="1" ht="31.5" x14ac:dyDescent="0.2">
      <c r="A74" s="54" t="s">
        <v>230</v>
      </c>
      <c r="B74" s="29" t="s">
        <v>24</v>
      </c>
      <c r="C74" s="29" t="s">
        <v>15</v>
      </c>
      <c r="D74" s="29" t="s">
        <v>55</v>
      </c>
      <c r="E74" s="29" t="s">
        <v>57</v>
      </c>
      <c r="F74" s="29" t="s">
        <v>59</v>
      </c>
      <c r="G74" s="29" t="s">
        <v>55</v>
      </c>
      <c r="H74" s="29" t="s">
        <v>228</v>
      </c>
      <c r="I74" s="29" t="s">
        <v>108</v>
      </c>
      <c r="J74" s="50" t="s">
        <v>113</v>
      </c>
      <c r="K74" s="50" t="s">
        <v>379</v>
      </c>
      <c r="L74" s="90" t="s">
        <v>116</v>
      </c>
      <c r="M74" s="71">
        <v>0</v>
      </c>
      <c r="N74" s="71">
        <v>37019977.689999998</v>
      </c>
      <c r="O74" s="30">
        <v>0</v>
      </c>
      <c r="P74" s="12"/>
      <c r="Q74" s="12"/>
      <c r="R74" s="12"/>
    </row>
    <row r="75" spans="1:18" s="9" customFormat="1" ht="63" x14ac:dyDescent="0.2">
      <c r="A75" s="54" t="s">
        <v>380</v>
      </c>
      <c r="B75" s="29" t="s">
        <v>24</v>
      </c>
      <c r="C75" s="29" t="s">
        <v>15</v>
      </c>
      <c r="D75" s="29" t="s">
        <v>55</v>
      </c>
      <c r="E75" s="29" t="s">
        <v>57</v>
      </c>
      <c r="F75" s="29" t="s">
        <v>59</v>
      </c>
      <c r="G75" s="29" t="s">
        <v>55</v>
      </c>
      <c r="H75" s="29" t="s">
        <v>228</v>
      </c>
      <c r="I75" s="29" t="s">
        <v>108</v>
      </c>
      <c r="J75" s="50" t="s">
        <v>237</v>
      </c>
      <c r="K75" s="50" t="s">
        <v>381</v>
      </c>
      <c r="L75" s="50" t="s">
        <v>116</v>
      </c>
      <c r="M75" s="30">
        <v>18544980.199999999</v>
      </c>
      <c r="N75" s="30">
        <v>44416498.020000003</v>
      </c>
      <c r="O75" s="30">
        <v>0</v>
      </c>
      <c r="P75" s="12"/>
      <c r="Q75" s="12"/>
      <c r="R75" s="12"/>
    </row>
    <row r="76" spans="1:18" ht="63" x14ac:dyDescent="0.2">
      <c r="A76" s="25" t="s">
        <v>110</v>
      </c>
      <c r="B76" s="26" t="s">
        <v>24</v>
      </c>
      <c r="C76" s="26" t="s">
        <v>15</v>
      </c>
      <c r="D76" s="26" t="s">
        <v>55</v>
      </c>
      <c r="E76" s="26" t="s">
        <v>57</v>
      </c>
      <c r="F76" s="26" t="s">
        <v>59</v>
      </c>
      <c r="G76" s="26" t="s">
        <v>55</v>
      </c>
      <c r="H76" s="26" t="s">
        <v>111</v>
      </c>
      <c r="I76" s="32" t="s">
        <v>0</v>
      </c>
      <c r="J76" s="32" t="s">
        <v>0</v>
      </c>
      <c r="K76" s="32" t="s">
        <v>0</v>
      </c>
      <c r="L76" s="32" t="s">
        <v>0</v>
      </c>
      <c r="M76" s="27">
        <f t="shared" si="17"/>
        <v>53563787.479999997</v>
      </c>
      <c r="N76" s="27">
        <f t="shared" si="17"/>
        <v>32058799</v>
      </c>
      <c r="O76" s="27">
        <f t="shared" si="17"/>
        <v>35145000</v>
      </c>
    </row>
    <row r="77" spans="1:18" ht="63" x14ac:dyDescent="0.2">
      <c r="A77" s="25" t="s">
        <v>107</v>
      </c>
      <c r="B77" s="26" t="s">
        <v>24</v>
      </c>
      <c r="C77" s="26" t="s">
        <v>15</v>
      </c>
      <c r="D77" s="26" t="s">
        <v>55</v>
      </c>
      <c r="E77" s="26" t="s">
        <v>57</v>
      </c>
      <c r="F77" s="26" t="s">
        <v>59</v>
      </c>
      <c r="G77" s="26" t="s">
        <v>55</v>
      </c>
      <c r="H77" s="26" t="s">
        <v>111</v>
      </c>
      <c r="I77" s="26" t="s">
        <v>108</v>
      </c>
      <c r="J77" s="26" t="s">
        <v>0</v>
      </c>
      <c r="K77" s="26" t="s">
        <v>0</v>
      </c>
      <c r="L77" s="26" t="s">
        <v>0</v>
      </c>
      <c r="M77" s="27">
        <f>M78+M80+M82+M84+M86+M88+M91+M93+M95+M97+M99</f>
        <v>53563787.479999997</v>
      </c>
      <c r="N77" s="27">
        <f t="shared" ref="N77:O77" si="21">N78+N80+N82+N84+N86+N88+N91+N93+N95+N97+N99</f>
        <v>32058799</v>
      </c>
      <c r="O77" s="27">
        <f t="shared" si="21"/>
        <v>35145000</v>
      </c>
    </row>
    <row r="78" spans="1:18" ht="15.75" x14ac:dyDescent="0.2">
      <c r="A78" s="25" t="s">
        <v>179</v>
      </c>
      <c r="B78" s="51" t="s">
        <v>0</v>
      </c>
      <c r="C78" s="51" t="s">
        <v>0</v>
      </c>
      <c r="D78" s="51" t="s">
        <v>0</v>
      </c>
      <c r="E78" s="51" t="s">
        <v>0</v>
      </c>
      <c r="F78" s="51" t="s">
        <v>0</v>
      </c>
      <c r="G78" s="51" t="s">
        <v>0</v>
      </c>
      <c r="H78" s="51" t="s">
        <v>0</v>
      </c>
      <c r="I78" s="51" t="s">
        <v>0</v>
      </c>
      <c r="J78" s="51" t="s">
        <v>0</v>
      </c>
      <c r="K78" s="51" t="s">
        <v>0</v>
      </c>
      <c r="L78" s="51" t="s">
        <v>0</v>
      </c>
      <c r="M78" s="27">
        <f>M79</f>
        <v>0</v>
      </c>
      <c r="N78" s="27">
        <f t="shared" ref="N78:O78" si="22">N79</f>
        <v>0</v>
      </c>
      <c r="O78" s="27">
        <f t="shared" si="22"/>
        <v>4950000</v>
      </c>
    </row>
    <row r="79" spans="1:18" ht="78.75" x14ac:dyDescent="0.2">
      <c r="A79" s="28" t="s">
        <v>322</v>
      </c>
      <c r="B79" s="29" t="s">
        <v>24</v>
      </c>
      <c r="C79" s="29" t="s">
        <v>15</v>
      </c>
      <c r="D79" s="29" t="s">
        <v>55</v>
      </c>
      <c r="E79" s="29" t="s">
        <v>57</v>
      </c>
      <c r="F79" s="29" t="s">
        <v>59</v>
      </c>
      <c r="G79" s="29" t="s">
        <v>55</v>
      </c>
      <c r="H79" s="29" t="s">
        <v>111</v>
      </c>
      <c r="I79" s="29" t="s">
        <v>108</v>
      </c>
      <c r="J79" s="13" t="s">
        <v>113</v>
      </c>
      <c r="K79" s="13" t="s">
        <v>209</v>
      </c>
      <c r="L79" s="13" t="s">
        <v>85</v>
      </c>
      <c r="M79" s="30">
        <v>0</v>
      </c>
      <c r="N79" s="30">
        <v>0</v>
      </c>
      <c r="O79" s="30">
        <v>4950000</v>
      </c>
    </row>
    <row r="80" spans="1:18" ht="15.75" x14ac:dyDescent="0.2">
      <c r="A80" s="25" t="s">
        <v>180</v>
      </c>
      <c r="B80" s="51" t="s">
        <v>0</v>
      </c>
      <c r="C80" s="51" t="s">
        <v>0</v>
      </c>
      <c r="D80" s="51" t="s">
        <v>0</v>
      </c>
      <c r="E80" s="51" t="s">
        <v>0</v>
      </c>
      <c r="F80" s="51" t="s">
        <v>0</v>
      </c>
      <c r="G80" s="51" t="s">
        <v>0</v>
      </c>
      <c r="H80" s="51" t="s">
        <v>0</v>
      </c>
      <c r="I80" s="51" t="s">
        <v>0</v>
      </c>
      <c r="J80" s="51" t="s">
        <v>0</v>
      </c>
      <c r="K80" s="51" t="s">
        <v>0</v>
      </c>
      <c r="L80" s="51" t="s">
        <v>0</v>
      </c>
      <c r="M80" s="27">
        <f>M81</f>
        <v>0</v>
      </c>
      <c r="N80" s="27">
        <f t="shared" ref="N80:O80" si="23">N81</f>
        <v>0</v>
      </c>
      <c r="O80" s="27">
        <f t="shared" si="23"/>
        <v>7920000</v>
      </c>
    </row>
    <row r="81" spans="1:18" ht="47.25" x14ac:dyDescent="0.2">
      <c r="A81" s="28" t="s">
        <v>114</v>
      </c>
      <c r="B81" s="29" t="s">
        <v>24</v>
      </c>
      <c r="C81" s="29" t="s">
        <v>15</v>
      </c>
      <c r="D81" s="29" t="s">
        <v>55</v>
      </c>
      <c r="E81" s="29" t="s">
        <v>57</v>
      </c>
      <c r="F81" s="29" t="s">
        <v>59</v>
      </c>
      <c r="G81" s="29" t="s">
        <v>55</v>
      </c>
      <c r="H81" s="29" t="s">
        <v>111</v>
      </c>
      <c r="I81" s="29" t="s">
        <v>108</v>
      </c>
      <c r="J81" s="13" t="s">
        <v>115</v>
      </c>
      <c r="K81" s="13" t="s">
        <v>210</v>
      </c>
      <c r="L81" s="13" t="s">
        <v>85</v>
      </c>
      <c r="M81" s="30">
        <v>0</v>
      </c>
      <c r="N81" s="30">
        <v>0</v>
      </c>
      <c r="O81" s="30">
        <v>7920000</v>
      </c>
    </row>
    <row r="82" spans="1:18" ht="15.75" x14ac:dyDescent="0.2">
      <c r="A82" s="25" t="s">
        <v>177</v>
      </c>
      <c r="B82" s="51" t="s">
        <v>0</v>
      </c>
      <c r="C82" s="51" t="s">
        <v>0</v>
      </c>
      <c r="D82" s="51" t="s">
        <v>0</v>
      </c>
      <c r="E82" s="51" t="s">
        <v>0</v>
      </c>
      <c r="F82" s="51" t="s">
        <v>0</v>
      </c>
      <c r="G82" s="51" t="s">
        <v>0</v>
      </c>
      <c r="H82" s="51" t="s">
        <v>0</v>
      </c>
      <c r="I82" s="51" t="s">
        <v>0</v>
      </c>
      <c r="J82" s="51" t="s">
        <v>0</v>
      </c>
      <c r="K82" s="51" t="s">
        <v>0</v>
      </c>
      <c r="L82" s="51" t="s">
        <v>0</v>
      </c>
      <c r="M82" s="27">
        <f>M83</f>
        <v>14720797</v>
      </c>
      <c r="N82" s="27">
        <f t="shared" ref="N82:O82" si="24">N83</f>
        <v>0</v>
      </c>
      <c r="O82" s="27">
        <f t="shared" si="24"/>
        <v>0</v>
      </c>
    </row>
    <row r="83" spans="1:18" ht="47.25" x14ac:dyDescent="0.2">
      <c r="A83" s="28" t="s">
        <v>117</v>
      </c>
      <c r="B83" s="29" t="s">
        <v>24</v>
      </c>
      <c r="C83" s="29" t="s">
        <v>15</v>
      </c>
      <c r="D83" s="29" t="s">
        <v>55</v>
      </c>
      <c r="E83" s="29" t="s">
        <v>57</v>
      </c>
      <c r="F83" s="29" t="s">
        <v>59</v>
      </c>
      <c r="G83" s="29" t="s">
        <v>55</v>
      </c>
      <c r="H83" s="29" t="s">
        <v>111</v>
      </c>
      <c r="I83" s="29" t="s">
        <v>108</v>
      </c>
      <c r="J83" s="13" t="s">
        <v>113</v>
      </c>
      <c r="K83" s="13">
        <v>12985</v>
      </c>
      <c r="L83" s="13" t="s">
        <v>84</v>
      </c>
      <c r="M83" s="30">
        <v>14720797</v>
      </c>
      <c r="N83" s="30">
        <v>0</v>
      </c>
      <c r="O83" s="30">
        <v>0</v>
      </c>
    </row>
    <row r="84" spans="1:18" ht="15.75" x14ac:dyDescent="0.2">
      <c r="A84" s="25" t="s">
        <v>181</v>
      </c>
      <c r="B84" s="51" t="s">
        <v>0</v>
      </c>
      <c r="C84" s="51" t="s">
        <v>0</v>
      </c>
      <c r="D84" s="51" t="s">
        <v>0</v>
      </c>
      <c r="E84" s="51" t="s">
        <v>0</v>
      </c>
      <c r="F84" s="51" t="s">
        <v>0</v>
      </c>
      <c r="G84" s="51" t="s">
        <v>0</v>
      </c>
      <c r="H84" s="51" t="s">
        <v>0</v>
      </c>
      <c r="I84" s="51" t="s">
        <v>0</v>
      </c>
      <c r="J84" s="51" t="s">
        <v>0</v>
      </c>
      <c r="K84" s="51" t="s">
        <v>0</v>
      </c>
      <c r="L84" s="51" t="s">
        <v>0</v>
      </c>
      <c r="M84" s="27">
        <f>M85</f>
        <v>0</v>
      </c>
      <c r="N84" s="27">
        <f t="shared" ref="N84:O84" si="25">N85</f>
        <v>0</v>
      </c>
      <c r="O84" s="27">
        <f t="shared" si="25"/>
        <v>3960000</v>
      </c>
    </row>
    <row r="85" spans="1:18" ht="47.25" x14ac:dyDescent="0.2">
      <c r="A85" s="28" t="s">
        <v>118</v>
      </c>
      <c r="B85" s="29" t="s">
        <v>24</v>
      </c>
      <c r="C85" s="29" t="s">
        <v>15</v>
      </c>
      <c r="D85" s="29" t="s">
        <v>55</v>
      </c>
      <c r="E85" s="29" t="s">
        <v>57</v>
      </c>
      <c r="F85" s="29" t="s">
        <v>59</v>
      </c>
      <c r="G85" s="29" t="s">
        <v>55</v>
      </c>
      <c r="H85" s="29" t="s">
        <v>111</v>
      </c>
      <c r="I85" s="29" t="s">
        <v>108</v>
      </c>
      <c r="J85" s="13" t="s">
        <v>115</v>
      </c>
      <c r="K85" s="13" t="s">
        <v>210</v>
      </c>
      <c r="L85" s="13" t="s">
        <v>85</v>
      </c>
      <c r="M85" s="30">
        <v>0</v>
      </c>
      <c r="N85" s="30">
        <v>0</v>
      </c>
      <c r="O85" s="30">
        <v>3960000</v>
      </c>
    </row>
    <row r="86" spans="1:18" ht="15.75" x14ac:dyDescent="0.2">
      <c r="A86" s="25" t="s">
        <v>182</v>
      </c>
      <c r="B86" s="51" t="s">
        <v>0</v>
      </c>
      <c r="C86" s="51" t="s">
        <v>0</v>
      </c>
      <c r="D86" s="51" t="s">
        <v>0</v>
      </c>
      <c r="E86" s="51" t="s">
        <v>0</v>
      </c>
      <c r="F86" s="51" t="s">
        <v>0</v>
      </c>
      <c r="G86" s="51" t="s">
        <v>0</v>
      </c>
      <c r="H86" s="51" t="s">
        <v>0</v>
      </c>
      <c r="I86" s="51" t="s">
        <v>0</v>
      </c>
      <c r="J86" s="51" t="s">
        <v>0</v>
      </c>
      <c r="K86" s="51" t="s">
        <v>0</v>
      </c>
      <c r="L86" s="51" t="s">
        <v>0</v>
      </c>
      <c r="M86" s="72">
        <f>M87</f>
        <v>28342990.539999999</v>
      </c>
      <c r="N86" s="27">
        <f t="shared" ref="N86:O86" si="26">N87</f>
        <v>0</v>
      </c>
      <c r="O86" s="27">
        <f t="shared" si="26"/>
        <v>0</v>
      </c>
    </row>
    <row r="87" spans="1:18" ht="47.25" x14ac:dyDescent="0.2">
      <c r="A87" s="28" t="s">
        <v>120</v>
      </c>
      <c r="B87" s="29" t="s">
        <v>24</v>
      </c>
      <c r="C87" s="29" t="s">
        <v>15</v>
      </c>
      <c r="D87" s="29" t="s">
        <v>55</v>
      </c>
      <c r="E87" s="29" t="s">
        <v>57</v>
      </c>
      <c r="F87" s="29" t="s">
        <v>59</v>
      </c>
      <c r="G87" s="29" t="s">
        <v>55</v>
      </c>
      <c r="H87" s="29" t="s">
        <v>111</v>
      </c>
      <c r="I87" s="29" t="s">
        <v>108</v>
      </c>
      <c r="J87" s="13" t="s">
        <v>115</v>
      </c>
      <c r="K87" s="13" t="s">
        <v>21</v>
      </c>
      <c r="L87" s="13" t="s">
        <v>84</v>
      </c>
      <c r="M87" s="71">
        <v>28342990.539999999</v>
      </c>
      <c r="N87" s="30">
        <v>0</v>
      </c>
      <c r="O87" s="30">
        <v>0</v>
      </c>
    </row>
    <row r="88" spans="1:18" ht="31.5" x14ac:dyDescent="0.2">
      <c r="A88" s="25" t="s">
        <v>183</v>
      </c>
      <c r="B88" s="51" t="s">
        <v>0</v>
      </c>
      <c r="C88" s="51" t="s">
        <v>0</v>
      </c>
      <c r="D88" s="51" t="s">
        <v>0</v>
      </c>
      <c r="E88" s="51" t="s">
        <v>0</v>
      </c>
      <c r="F88" s="51" t="s">
        <v>0</v>
      </c>
      <c r="G88" s="51" t="s">
        <v>0</v>
      </c>
      <c r="H88" s="51" t="s">
        <v>0</v>
      </c>
      <c r="I88" s="51" t="s">
        <v>0</v>
      </c>
      <c r="J88" s="51" t="s">
        <v>0</v>
      </c>
      <c r="K88" s="51" t="s">
        <v>0</v>
      </c>
      <c r="L88" s="51" t="s">
        <v>0</v>
      </c>
      <c r="M88" s="72">
        <f>M89+M90</f>
        <v>10499999.939999999</v>
      </c>
      <c r="N88" s="27">
        <f t="shared" ref="N88:O88" si="27">N89+N90</f>
        <v>11268799</v>
      </c>
      <c r="O88" s="27">
        <f t="shared" si="27"/>
        <v>3960000</v>
      </c>
    </row>
    <row r="89" spans="1:18" ht="63" x14ac:dyDescent="0.2">
      <c r="A89" s="28" t="s">
        <v>121</v>
      </c>
      <c r="B89" s="29" t="s">
        <v>24</v>
      </c>
      <c r="C89" s="29" t="s">
        <v>15</v>
      </c>
      <c r="D89" s="29" t="s">
        <v>55</v>
      </c>
      <c r="E89" s="29" t="s">
        <v>57</v>
      </c>
      <c r="F89" s="29" t="s">
        <v>59</v>
      </c>
      <c r="G89" s="29" t="s">
        <v>55</v>
      </c>
      <c r="H89" s="29" t="s">
        <v>111</v>
      </c>
      <c r="I89" s="29" t="s">
        <v>108</v>
      </c>
      <c r="J89" s="13" t="s">
        <v>113</v>
      </c>
      <c r="K89" s="13" t="s">
        <v>211</v>
      </c>
      <c r="L89" s="13" t="s">
        <v>85</v>
      </c>
      <c r="M89" s="30">
        <v>0</v>
      </c>
      <c r="N89" s="30">
        <v>0</v>
      </c>
      <c r="O89" s="30">
        <v>3960000</v>
      </c>
    </row>
    <row r="90" spans="1:18" ht="47.25" x14ac:dyDescent="0.2">
      <c r="A90" s="28" t="s">
        <v>382</v>
      </c>
      <c r="B90" s="29" t="s">
        <v>24</v>
      </c>
      <c r="C90" s="29" t="s">
        <v>15</v>
      </c>
      <c r="D90" s="29" t="s">
        <v>55</v>
      </c>
      <c r="E90" s="29" t="s">
        <v>57</v>
      </c>
      <c r="F90" s="29" t="s">
        <v>59</v>
      </c>
      <c r="G90" s="29" t="s">
        <v>55</v>
      </c>
      <c r="H90" s="29" t="s">
        <v>111</v>
      </c>
      <c r="I90" s="29" t="s">
        <v>108</v>
      </c>
      <c r="J90" s="13" t="s">
        <v>113</v>
      </c>
      <c r="K90" s="13" t="s">
        <v>212</v>
      </c>
      <c r="L90" s="13" t="s">
        <v>116</v>
      </c>
      <c r="M90" s="71">
        <v>10499999.939999999</v>
      </c>
      <c r="N90" s="30">
        <v>11268799</v>
      </c>
      <c r="O90" s="30">
        <v>0</v>
      </c>
    </row>
    <row r="91" spans="1:18" ht="15.75" x14ac:dyDescent="0.2">
      <c r="A91" s="25" t="s">
        <v>184</v>
      </c>
      <c r="B91" s="51" t="s">
        <v>0</v>
      </c>
      <c r="C91" s="51" t="s">
        <v>0</v>
      </c>
      <c r="D91" s="51" t="s">
        <v>0</v>
      </c>
      <c r="E91" s="51" t="s">
        <v>0</v>
      </c>
      <c r="F91" s="51" t="s">
        <v>0</v>
      </c>
      <c r="G91" s="51" t="s">
        <v>0</v>
      </c>
      <c r="H91" s="51" t="s">
        <v>0</v>
      </c>
      <c r="I91" s="51" t="s">
        <v>0</v>
      </c>
      <c r="J91" s="51" t="s">
        <v>0</v>
      </c>
      <c r="K91" s="51" t="s">
        <v>0</v>
      </c>
      <c r="L91" s="51" t="s">
        <v>0</v>
      </c>
      <c r="M91" s="27">
        <f>M92</f>
        <v>0</v>
      </c>
      <c r="N91" s="27">
        <f t="shared" ref="N91:O93" si="28">N92</f>
        <v>0</v>
      </c>
      <c r="O91" s="27">
        <f t="shared" si="28"/>
        <v>5940000</v>
      </c>
    </row>
    <row r="92" spans="1:18" ht="47.25" x14ac:dyDescent="0.2">
      <c r="A92" s="55" t="s">
        <v>122</v>
      </c>
      <c r="B92" s="56" t="s">
        <v>24</v>
      </c>
      <c r="C92" s="56" t="s">
        <v>15</v>
      </c>
      <c r="D92" s="56" t="s">
        <v>55</v>
      </c>
      <c r="E92" s="56" t="s">
        <v>57</v>
      </c>
      <c r="F92" s="56" t="s">
        <v>59</v>
      </c>
      <c r="G92" s="56" t="s">
        <v>55</v>
      </c>
      <c r="H92" s="56" t="s">
        <v>111</v>
      </c>
      <c r="I92" s="56" t="s">
        <v>108</v>
      </c>
      <c r="J92" s="57" t="s">
        <v>115</v>
      </c>
      <c r="K92" s="57" t="s">
        <v>95</v>
      </c>
      <c r="L92" s="57" t="s">
        <v>85</v>
      </c>
      <c r="M92" s="58">
        <v>0</v>
      </c>
      <c r="N92" s="58">
        <v>0</v>
      </c>
      <c r="O92" s="58">
        <v>5940000</v>
      </c>
    </row>
    <row r="93" spans="1:18" ht="47.25" x14ac:dyDescent="0.2">
      <c r="A93" s="36" t="s">
        <v>215</v>
      </c>
      <c r="B93" s="59" t="s">
        <v>0</v>
      </c>
      <c r="C93" s="59" t="s">
        <v>0</v>
      </c>
      <c r="D93" s="59" t="s">
        <v>0</v>
      </c>
      <c r="E93" s="59" t="s">
        <v>0</v>
      </c>
      <c r="F93" s="59" t="s">
        <v>0</v>
      </c>
      <c r="G93" s="59" t="s">
        <v>0</v>
      </c>
      <c r="H93" s="59" t="s">
        <v>0</v>
      </c>
      <c r="I93" s="59" t="s">
        <v>0</v>
      </c>
      <c r="J93" s="59" t="s">
        <v>0</v>
      </c>
      <c r="K93" s="59" t="s">
        <v>0</v>
      </c>
      <c r="L93" s="59" t="s">
        <v>0</v>
      </c>
      <c r="M93" s="45">
        <f>M94</f>
        <v>0</v>
      </c>
      <c r="N93" s="45">
        <f t="shared" si="28"/>
        <v>0</v>
      </c>
      <c r="O93" s="45">
        <f t="shared" si="28"/>
        <v>5445000</v>
      </c>
    </row>
    <row r="94" spans="1:18" ht="47.25" x14ac:dyDescent="0.2">
      <c r="A94" s="18" t="s">
        <v>119</v>
      </c>
      <c r="B94" s="19" t="s">
        <v>24</v>
      </c>
      <c r="C94" s="19" t="s">
        <v>15</v>
      </c>
      <c r="D94" s="19" t="s">
        <v>55</v>
      </c>
      <c r="E94" s="19" t="s">
        <v>57</v>
      </c>
      <c r="F94" s="19" t="s">
        <v>59</v>
      </c>
      <c r="G94" s="19" t="s">
        <v>55</v>
      </c>
      <c r="H94" s="19" t="s">
        <v>111</v>
      </c>
      <c r="I94" s="19" t="s">
        <v>108</v>
      </c>
      <c r="J94" s="14" t="s">
        <v>113</v>
      </c>
      <c r="K94" s="14" t="s">
        <v>216</v>
      </c>
      <c r="L94" s="14" t="s">
        <v>85</v>
      </c>
      <c r="M94" s="38">
        <v>0</v>
      </c>
      <c r="N94" s="38">
        <v>0</v>
      </c>
      <c r="O94" s="38">
        <v>5445000</v>
      </c>
    </row>
    <row r="95" spans="1:18" s="7" customFormat="1" ht="47.25" x14ac:dyDescent="0.2">
      <c r="A95" s="36" t="s">
        <v>186</v>
      </c>
      <c r="B95" s="44"/>
      <c r="C95" s="44"/>
      <c r="D95" s="44"/>
      <c r="E95" s="44"/>
      <c r="F95" s="44"/>
      <c r="G95" s="44"/>
      <c r="H95" s="44"/>
      <c r="I95" s="44"/>
      <c r="J95" s="15"/>
      <c r="K95" s="15"/>
      <c r="L95" s="15"/>
      <c r="M95" s="45">
        <f>M96</f>
        <v>0</v>
      </c>
      <c r="N95" s="45">
        <f t="shared" ref="N95:O95" si="29">N96</f>
        <v>16830000</v>
      </c>
      <c r="O95" s="45">
        <f t="shared" si="29"/>
        <v>0</v>
      </c>
      <c r="P95" s="11"/>
      <c r="Q95" s="11"/>
      <c r="R95" s="11"/>
    </row>
    <row r="96" spans="1:18" ht="47.25" x14ac:dyDescent="0.2">
      <c r="A96" s="60" t="s">
        <v>124</v>
      </c>
      <c r="B96" s="61" t="s">
        <v>24</v>
      </c>
      <c r="C96" s="61" t="s">
        <v>15</v>
      </c>
      <c r="D96" s="61" t="s">
        <v>55</v>
      </c>
      <c r="E96" s="61" t="s">
        <v>57</v>
      </c>
      <c r="F96" s="61" t="s">
        <v>59</v>
      </c>
      <c r="G96" s="61" t="s">
        <v>55</v>
      </c>
      <c r="H96" s="61" t="s">
        <v>111</v>
      </c>
      <c r="I96" s="61" t="s">
        <v>108</v>
      </c>
      <c r="J96" s="62" t="s">
        <v>115</v>
      </c>
      <c r="K96" s="62" t="s">
        <v>95</v>
      </c>
      <c r="L96" s="62" t="s">
        <v>116</v>
      </c>
      <c r="M96" s="63">
        <v>0</v>
      </c>
      <c r="N96" s="63">
        <v>16830000</v>
      </c>
      <c r="O96" s="63">
        <v>0</v>
      </c>
    </row>
    <row r="97" spans="1:18" s="7" customFormat="1" ht="47.25" x14ac:dyDescent="0.2">
      <c r="A97" s="25" t="s">
        <v>187</v>
      </c>
      <c r="B97" s="26"/>
      <c r="C97" s="26"/>
      <c r="D97" s="26"/>
      <c r="E97" s="26"/>
      <c r="F97" s="26"/>
      <c r="G97" s="26"/>
      <c r="H97" s="26"/>
      <c r="I97" s="26"/>
      <c r="J97" s="8"/>
      <c r="K97" s="8"/>
      <c r="L97" s="8"/>
      <c r="M97" s="27">
        <f>M98</f>
        <v>0</v>
      </c>
      <c r="N97" s="27">
        <f t="shared" ref="N97:O97" si="30">N98</f>
        <v>0</v>
      </c>
      <c r="O97" s="27">
        <f t="shared" si="30"/>
        <v>2970000</v>
      </c>
      <c r="P97" s="11"/>
      <c r="Q97" s="11"/>
      <c r="R97" s="11"/>
    </row>
    <row r="98" spans="1:18" ht="47.25" x14ac:dyDescent="0.2">
      <c r="A98" s="28" t="s">
        <v>125</v>
      </c>
      <c r="B98" s="29" t="s">
        <v>24</v>
      </c>
      <c r="C98" s="29" t="s">
        <v>15</v>
      </c>
      <c r="D98" s="29" t="s">
        <v>55</v>
      </c>
      <c r="E98" s="29" t="s">
        <v>57</v>
      </c>
      <c r="F98" s="29" t="s">
        <v>59</v>
      </c>
      <c r="G98" s="29" t="s">
        <v>55</v>
      </c>
      <c r="H98" s="29" t="s">
        <v>111</v>
      </c>
      <c r="I98" s="29" t="s">
        <v>108</v>
      </c>
      <c r="J98" s="13" t="s">
        <v>113</v>
      </c>
      <c r="K98" s="13" t="s">
        <v>213</v>
      </c>
      <c r="L98" s="13" t="s">
        <v>85</v>
      </c>
      <c r="M98" s="30">
        <v>0</v>
      </c>
      <c r="N98" s="30">
        <v>0</v>
      </c>
      <c r="O98" s="30">
        <v>2970000</v>
      </c>
    </row>
    <row r="99" spans="1:18" ht="47.25" x14ac:dyDescent="0.2">
      <c r="A99" s="25" t="s">
        <v>185</v>
      </c>
      <c r="B99" s="51" t="s">
        <v>0</v>
      </c>
      <c r="C99" s="51" t="s">
        <v>0</v>
      </c>
      <c r="D99" s="51" t="s">
        <v>0</v>
      </c>
      <c r="E99" s="51" t="s">
        <v>0</v>
      </c>
      <c r="F99" s="51" t="s">
        <v>0</v>
      </c>
      <c r="G99" s="51" t="s">
        <v>0</v>
      </c>
      <c r="H99" s="51" t="s">
        <v>0</v>
      </c>
      <c r="I99" s="51" t="s">
        <v>0</v>
      </c>
      <c r="J99" s="51" t="s">
        <v>0</v>
      </c>
      <c r="K99" s="51" t="s">
        <v>0</v>
      </c>
      <c r="L99" s="51" t="s">
        <v>0</v>
      </c>
      <c r="M99" s="27">
        <f>M100</f>
        <v>0</v>
      </c>
      <c r="N99" s="27">
        <f t="shared" ref="N99:O99" si="31">N100</f>
        <v>3960000</v>
      </c>
      <c r="O99" s="27">
        <f t="shared" si="31"/>
        <v>0</v>
      </c>
    </row>
    <row r="100" spans="1:18" ht="47.25" x14ac:dyDescent="0.2">
      <c r="A100" s="28" t="s">
        <v>123</v>
      </c>
      <c r="B100" s="29" t="s">
        <v>24</v>
      </c>
      <c r="C100" s="29" t="s">
        <v>15</v>
      </c>
      <c r="D100" s="29" t="s">
        <v>55</v>
      </c>
      <c r="E100" s="29" t="s">
        <v>57</v>
      </c>
      <c r="F100" s="29" t="s">
        <v>59</v>
      </c>
      <c r="G100" s="29" t="s">
        <v>55</v>
      </c>
      <c r="H100" s="29" t="s">
        <v>111</v>
      </c>
      <c r="I100" s="29" t="s">
        <v>108</v>
      </c>
      <c r="J100" s="62" t="s">
        <v>115</v>
      </c>
      <c r="K100" s="13" t="s">
        <v>214</v>
      </c>
      <c r="L100" s="13" t="s">
        <v>116</v>
      </c>
      <c r="M100" s="30">
        <v>0</v>
      </c>
      <c r="N100" s="30">
        <v>3960000</v>
      </c>
      <c r="O100" s="30">
        <v>0</v>
      </c>
    </row>
    <row r="101" spans="1:18" s="22" customFormat="1" ht="173.25" x14ac:dyDescent="0.2">
      <c r="A101" s="91" t="s">
        <v>437</v>
      </c>
      <c r="B101" s="88" t="s">
        <v>24</v>
      </c>
      <c r="C101" s="88" t="s">
        <v>15</v>
      </c>
      <c r="D101" s="88" t="s">
        <v>55</v>
      </c>
      <c r="E101" s="88" t="s">
        <v>57</v>
      </c>
      <c r="F101" s="88" t="s">
        <v>59</v>
      </c>
      <c r="G101" s="88" t="s">
        <v>55</v>
      </c>
      <c r="H101" s="88" t="s">
        <v>438</v>
      </c>
      <c r="I101" s="88" t="s">
        <v>0</v>
      </c>
      <c r="J101" s="88"/>
      <c r="K101" s="88"/>
      <c r="L101" s="88"/>
      <c r="M101" s="72">
        <f>M102</f>
        <v>354820440</v>
      </c>
      <c r="N101" s="72">
        <f t="shared" ref="N101:O101" si="32">N102</f>
        <v>622105350</v>
      </c>
      <c r="O101" s="72">
        <f t="shared" si="32"/>
        <v>0</v>
      </c>
      <c r="P101" s="21"/>
      <c r="Q101" s="21"/>
      <c r="R101" s="21"/>
    </row>
    <row r="102" spans="1:18" s="22" customFormat="1" ht="63" x14ac:dyDescent="0.2">
      <c r="A102" s="92" t="s">
        <v>107</v>
      </c>
      <c r="B102" s="88" t="s">
        <v>24</v>
      </c>
      <c r="C102" s="88" t="s">
        <v>15</v>
      </c>
      <c r="D102" s="88" t="s">
        <v>55</v>
      </c>
      <c r="E102" s="88" t="s">
        <v>57</v>
      </c>
      <c r="F102" s="88" t="s">
        <v>59</v>
      </c>
      <c r="G102" s="88" t="s">
        <v>55</v>
      </c>
      <c r="H102" s="88" t="s">
        <v>438</v>
      </c>
      <c r="I102" s="88" t="s">
        <v>108</v>
      </c>
      <c r="J102" s="88"/>
      <c r="K102" s="88"/>
      <c r="L102" s="88"/>
      <c r="M102" s="72">
        <f>M103</f>
        <v>354820440</v>
      </c>
      <c r="N102" s="72">
        <f t="shared" ref="N102" si="33">N103</f>
        <v>622105350</v>
      </c>
      <c r="O102" s="72">
        <f t="shared" ref="O102:O103" si="34">O103</f>
        <v>0</v>
      </c>
      <c r="P102" s="21"/>
      <c r="Q102" s="21"/>
      <c r="R102" s="21"/>
    </row>
    <row r="103" spans="1:18" s="22" customFormat="1" ht="15.75" x14ac:dyDescent="0.2">
      <c r="A103" s="92" t="s">
        <v>188</v>
      </c>
      <c r="B103" s="88"/>
      <c r="C103" s="88"/>
      <c r="D103" s="88"/>
      <c r="E103" s="88"/>
      <c r="F103" s="88"/>
      <c r="G103" s="88"/>
      <c r="H103" s="88"/>
      <c r="I103" s="88"/>
      <c r="J103" s="88"/>
      <c r="K103" s="88"/>
      <c r="L103" s="88"/>
      <c r="M103" s="72">
        <f>M104</f>
        <v>354820440</v>
      </c>
      <c r="N103" s="72">
        <f t="shared" ref="N103" si="35">N104</f>
        <v>622105350</v>
      </c>
      <c r="O103" s="72">
        <f t="shared" si="34"/>
        <v>0</v>
      </c>
      <c r="P103" s="21"/>
      <c r="Q103" s="21"/>
      <c r="R103" s="21"/>
    </row>
    <row r="104" spans="1:18" s="22" customFormat="1" ht="51" x14ac:dyDescent="0.2">
      <c r="A104" s="93" t="s">
        <v>439</v>
      </c>
      <c r="B104" s="84" t="s">
        <v>24</v>
      </c>
      <c r="C104" s="84" t="s">
        <v>15</v>
      </c>
      <c r="D104" s="84" t="s">
        <v>55</v>
      </c>
      <c r="E104" s="84" t="s">
        <v>57</v>
      </c>
      <c r="F104" s="84" t="s">
        <v>59</v>
      </c>
      <c r="G104" s="84" t="s">
        <v>55</v>
      </c>
      <c r="H104" s="84" t="s">
        <v>438</v>
      </c>
      <c r="I104" s="84" t="s">
        <v>108</v>
      </c>
      <c r="J104" s="94" t="s">
        <v>237</v>
      </c>
      <c r="K104" s="95">
        <v>90</v>
      </c>
      <c r="L104" s="96">
        <v>2027</v>
      </c>
      <c r="M104" s="71">
        <v>354820440</v>
      </c>
      <c r="N104" s="71">
        <v>622105350</v>
      </c>
      <c r="O104" s="71">
        <v>0</v>
      </c>
      <c r="P104" s="21"/>
      <c r="Q104" s="21"/>
      <c r="R104" s="21"/>
    </row>
    <row r="105" spans="1:18" s="24" customFormat="1" ht="78.75" x14ac:dyDescent="0.2">
      <c r="A105" s="25" t="s">
        <v>383</v>
      </c>
      <c r="B105" s="26" t="s">
        <v>24</v>
      </c>
      <c r="C105" s="26" t="s">
        <v>15</v>
      </c>
      <c r="D105" s="26" t="s">
        <v>239</v>
      </c>
      <c r="E105" s="26" t="s">
        <v>0</v>
      </c>
      <c r="F105" s="26" t="s">
        <v>0</v>
      </c>
      <c r="G105" s="26" t="s">
        <v>0</v>
      </c>
      <c r="H105" s="26" t="s">
        <v>0</v>
      </c>
      <c r="I105" s="26" t="s">
        <v>0</v>
      </c>
      <c r="J105" s="64" t="s">
        <v>0</v>
      </c>
      <c r="K105" s="8" t="s">
        <v>0</v>
      </c>
      <c r="L105" s="8" t="s">
        <v>0</v>
      </c>
      <c r="M105" s="72">
        <f>M106</f>
        <v>3407536.23</v>
      </c>
      <c r="N105" s="27">
        <f t="shared" ref="N105:O109" si="36">N106</f>
        <v>0</v>
      </c>
      <c r="O105" s="27">
        <f t="shared" si="36"/>
        <v>0</v>
      </c>
      <c r="P105" s="23"/>
      <c r="Q105" s="23"/>
      <c r="R105" s="23"/>
    </row>
    <row r="106" spans="1:18" s="24" customFormat="1" ht="63" x14ac:dyDescent="0.2">
      <c r="A106" s="25" t="s">
        <v>56</v>
      </c>
      <c r="B106" s="26" t="s">
        <v>24</v>
      </c>
      <c r="C106" s="26" t="s">
        <v>15</v>
      </c>
      <c r="D106" s="26" t="s">
        <v>239</v>
      </c>
      <c r="E106" s="26" t="s">
        <v>57</v>
      </c>
      <c r="F106" s="26" t="s">
        <v>0</v>
      </c>
      <c r="G106" s="26" t="s">
        <v>0</v>
      </c>
      <c r="H106" s="26" t="s">
        <v>0</v>
      </c>
      <c r="I106" s="26" t="s">
        <v>0</v>
      </c>
      <c r="J106" s="64" t="s">
        <v>0</v>
      </c>
      <c r="K106" s="8" t="s">
        <v>0</v>
      </c>
      <c r="L106" s="8" t="s">
        <v>0</v>
      </c>
      <c r="M106" s="72">
        <f>M107</f>
        <v>3407536.23</v>
      </c>
      <c r="N106" s="27">
        <f t="shared" si="36"/>
        <v>0</v>
      </c>
      <c r="O106" s="27">
        <f t="shared" si="36"/>
        <v>0</v>
      </c>
      <c r="P106" s="23"/>
      <c r="Q106" s="23"/>
      <c r="R106" s="23"/>
    </row>
    <row r="107" spans="1:18" s="24" customFormat="1" ht="15.75" x14ac:dyDescent="0.2">
      <c r="A107" s="25" t="s">
        <v>58</v>
      </c>
      <c r="B107" s="26" t="s">
        <v>24</v>
      </c>
      <c r="C107" s="26" t="s">
        <v>15</v>
      </c>
      <c r="D107" s="26" t="s">
        <v>239</v>
      </c>
      <c r="E107" s="26" t="s">
        <v>57</v>
      </c>
      <c r="F107" s="26" t="s">
        <v>59</v>
      </c>
      <c r="G107" s="26" t="s">
        <v>0</v>
      </c>
      <c r="H107" s="26" t="s">
        <v>0</v>
      </c>
      <c r="I107" s="26" t="s">
        <v>0</v>
      </c>
      <c r="J107" s="64" t="s">
        <v>0</v>
      </c>
      <c r="K107" s="8" t="s">
        <v>0</v>
      </c>
      <c r="L107" s="8" t="s">
        <v>0</v>
      </c>
      <c r="M107" s="72">
        <f>M108</f>
        <v>3407536.23</v>
      </c>
      <c r="N107" s="27">
        <f t="shared" si="36"/>
        <v>0</v>
      </c>
      <c r="O107" s="27">
        <f t="shared" si="36"/>
        <v>0</v>
      </c>
      <c r="P107" s="23"/>
      <c r="Q107" s="23"/>
      <c r="R107" s="23"/>
    </row>
    <row r="108" spans="1:18" s="24" customFormat="1" ht="15.75" x14ac:dyDescent="0.2">
      <c r="A108" s="25" t="s">
        <v>60</v>
      </c>
      <c r="B108" s="26" t="s">
        <v>24</v>
      </c>
      <c r="C108" s="26" t="s">
        <v>15</v>
      </c>
      <c r="D108" s="26" t="s">
        <v>239</v>
      </c>
      <c r="E108" s="26" t="s">
        <v>57</v>
      </c>
      <c r="F108" s="26" t="s">
        <v>59</v>
      </c>
      <c r="G108" s="26" t="s">
        <v>55</v>
      </c>
      <c r="H108" s="26" t="s">
        <v>0</v>
      </c>
      <c r="I108" s="26" t="s">
        <v>0</v>
      </c>
      <c r="J108" s="64" t="s">
        <v>0</v>
      </c>
      <c r="K108" s="8" t="s">
        <v>0</v>
      </c>
      <c r="L108" s="8" t="s">
        <v>0</v>
      </c>
      <c r="M108" s="72">
        <f>M109</f>
        <v>3407536.23</v>
      </c>
      <c r="N108" s="27">
        <f t="shared" si="36"/>
        <v>0</v>
      </c>
      <c r="O108" s="27">
        <f t="shared" si="36"/>
        <v>0</v>
      </c>
      <c r="P108" s="23"/>
      <c r="Q108" s="23"/>
      <c r="R108" s="23"/>
    </row>
    <row r="109" spans="1:18" s="24" customFormat="1" ht="63" x14ac:dyDescent="0.2">
      <c r="A109" s="25" t="s">
        <v>384</v>
      </c>
      <c r="B109" s="26" t="s">
        <v>24</v>
      </c>
      <c r="C109" s="26" t="s">
        <v>15</v>
      </c>
      <c r="D109" s="26" t="s">
        <v>239</v>
      </c>
      <c r="E109" s="26" t="s">
        <v>57</v>
      </c>
      <c r="F109" s="26" t="s">
        <v>59</v>
      </c>
      <c r="G109" s="26" t="s">
        <v>55</v>
      </c>
      <c r="H109" s="26" t="s">
        <v>385</v>
      </c>
      <c r="I109" s="26" t="s">
        <v>0</v>
      </c>
      <c r="J109" s="64" t="s">
        <v>0</v>
      </c>
      <c r="K109" s="8" t="s">
        <v>0</v>
      </c>
      <c r="L109" s="8" t="s">
        <v>0</v>
      </c>
      <c r="M109" s="72">
        <f>M110</f>
        <v>3407536.23</v>
      </c>
      <c r="N109" s="27">
        <f t="shared" si="36"/>
        <v>0</v>
      </c>
      <c r="O109" s="27">
        <f t="shared" si="36"/>
        <v>0</v>
      </c>
      <c r="P109" s="23"/>
      <c r="Q109" s="23"/>
      <c r="R109" s="23"/>
    </row>
    <row r="110" spans="1:18" s="24" customFormat="1" ht="63" x14ac:dyDescent="0.2">
      <c r="A110" s="25" t="s">
        <v>107</v>
      </c>
      <c r="B110" s="26" t="s">
        <v>24</v>
      </c>
      <c r="C110" s="26" t="s">
        <v>15</v>
      </c>
      <c r="D110" s="26" t="s">
        <v>239</v>
      </c>
      <c r="E110" s="26" t="s">
        <v>57</v>
      </c>
      <c r="F110" s="26" t="s">
        <v>59</v>
      </c>
      <c r="G110" s="26" t="s">
        <v>55</v>
      </c>
      <c r="H110" s="26" t="s">
        <v>385</v>
      </c>
      <c r="I110" s="26" t="s">
        <v>108</v>
      </c>
      <c r="J110" s="64" t="s">
        <v>0</v>
      </c>
      <c r="K110" s="8" t="s">
        <v>0</v>
      </c>
      <c r="L110" s="8" t="s">
        <v>0</v>
      </c>
      <c r="M110" s="72">
        <f>M111+M113</f>
        <v>3407536.23</v>
      </c>
      <c r="N110" s="27">
        <f t="shared" ref="N110:O110" si="37">N111+N113</f>
        <v>0</v>
      </c>
      <c r="O110" s="27">
        <f t="shared" si="37"/>
        <v>0</v>
      </c>
      <c r="P110" s="23"/>
      <c r="Q110" s="23"/>
      <c r="R110" s="23"/>
    </row>
    <row r="111" spans="1:18" s="24" customFormat="1" ht="31.5" x14ac:dyDescent="0.2">
      <c r="A111" s="25" t="s">
        <v>386</v>
      </c>
      <c r="B111" s="26" t="s">
        <v>0</v>
      </c>
      <c r="C111" s="26" t="s">
        <v>0</v>
      </c>
      <c r="D111" s="26" t="s">
        <v>0</v>
      </c>
      <c r="E111" s="26" t="s">
        <v>0</v>
      </c>
      <c r="F111" s="26" t="s">
        <v>0</v>
      </c>
      <c r="G111" s="26" t="s">
        <v>0</v>
      </c>
      <c r="H111" s="26" t="s">
        <v>0</v>
      </c>
      <c r="I111" s="26" t="s">
        <v>0</v>
      </c>
      <c r="J111" s="64"/>
      <c r="K111" s="8"/>
      <c r="L111" s="8"/>
      <c r="M111" s="72">
        <f>M112</f>
        <v>1197978.02</v>
      </c>
      <c r="N111" s="27">
        <f t="shared" ref="N111:O111" si="38">N112</f>
        <v>0</v>
      </c>
      <c r="O111" s="27">
        <f t="shared" si="38"/>
        <v>0</v>
      </c>
      <c r="P111" s="23"/>
      <c r="Q111" s="23"/>
      <c r="R111" s="23"/>
    </row>
    <row r="112" spans="1:18" s="22" customFormat="1" ht="51" x14ac:dyDescent="0.2">
      <c r="A112" s="28" t="s">
        <v>387</v>
      </c>
      <c r="B112" s="29" t="s">
        <v>24</v>
      </c>
      <c r="C112" s="29" t="s">
        <v>15</v>
      </c>
      <c r="D112" s="29" t="s">
        <v>239</v>
      </c>
      <c r="E112" s="29" t="s">
        <v>57</v>
      </c>
      <c r="F112" s="29" t="s">
        <v>59</v>
      </c>
      <c r="G112" s="29" t="s">
        <v>55</v>
      </c>
      <c r="H112" s="29" t="s">
        <v>385</v>
      </c>
      <c r="I112" s="29" t="s">
        <v>108</v>
      </c>
      <c r="J112" s="62" t="s">
        <v>237</v>
      </c>
      <c r="K112" s="13" t="s">
        <v>388</v>
      </c>
      <c r="L112" s="13">
        <v>2025</v>
      </c>
      <c r="M112" s="71">
        <v>1197978.02</v>
      </c>
      <c r="N112" s="30">
        <v>0</v>
      </c>
      <c r="O112" s="30">
        <v>0</v>
      </c>
      <c r="P112" s="21"/>
      <c r="Q112" s="21"/>
      <c r="R112" s="21"/>
    </row>
    <row r="113" spans="1:18" s="24" customFormat="1" ht="31.5" x14ac:dyDescent="0.2">
      <c r="A113" s="25" t="s">
        <v>389</v>
      </c>
      <c r="B113" s="26" t="s">
        <v>0</v>
      </c>
      <c r="C113" s="26" t="s">
        <v>0</v>
      </c>
      <c r="D113" s="26" t="s">
        <v>0</v>
      </c>
      <c r="E113" s="26" t="s">
        <v>0</v>
      </c>
      <c r="F113" s="26" t="s">
        <v>0</v>
      </c>
      <c r="G113" s="26" t="s">
        <v>0</v>
      </c>
      <c r="H113" s="26" t="s">
        <v>0</v>
      </c>
      <c r="I113" s="26" t="s">
        <v>0</v>
      </c>
      <c r="J113" s="64"/>
      <c r="K113" s="8"/>
      <c r="L113" s="8"/>
      <c r="M113" s="27">
        <f>M114</f>
        <v>2209558.21</v>
      </c>
      <c r="N113" s="27">
        <f t="shared" ref="N113:O113" si="39">N114</f>
        <v>0</v>
      </c>
      <c r="O113" s="27">
        <f t="shared" si="39"/>
        <v>0</v>
      </c>
      <c r="P113" s="23"/>
      <c r="Q113" s="23"/>
      <c r="R113" s="23"/>
    </row>
    <row r="114" spans="1:18" s="22" customFormat="1" ht="51" x14ac:dyDescent="0.2">
      <c r="A114" s="28" t="s">
        <v>390</v>
      </c>
      <c r="B114" s="29" t="s">
        <v>24</v>
      </c>
      <c r="C114" s="29" t="s">
        <v>15</v>
      </c>
      <c r="D114" s="29" t="s">
        <v>239</v>
      </c>
      <c r="E114" s="29" t="s">
        <v>57</v>
      </c>
      <c r="F114" s="29" t="s">
        <v>59</v>
      </c>
      <c r="G114" s="29" t="s">
        <v>55</v>
      </c>
      <c r="H114" s="29" t="s">
        <v>385</v>
      </c>
      <c r="I114" s="29" t="s">
        <v>108</v>
      </c>
      <c r="J114" s="62" t="s">
        <v>237</v>
      </c>
      <c r="K114" s="13" t="s">
        <v>391</v>
      </c>
      <c r="L114" s="13">
        <v>2025</v>
      </c>
      <c r="M114" s="30">
        <v>2209558.21</v>
      </c>
      <c r="N114" s="30">
        <v>0</v>
      </c>
      <c r="O114" s="30">
        <v>0</v>
      </c>
      <c r="P114" s="21"/>
      <c r="Q114" s="21"/>
      <c r="R114" s="21"/>
    </row>
    <row r="115" spans="1:18" s="7" customFormat="1" ht="31.5" x14ac:dyDescent="0.2">
      <c r="A115" s="25" t="s">
        <v>86</v>
      </c>
      <c r="B115" s="26" t="s">
        <v>26</v>
      </c>
      <c r="C115" s="26"/>
      <c r="D115" s="26"/>
      <c r="E115" s="26"/>
      <c r="F115" s="26"/>
      <c r="G115" s="26"/>
      <c r="H115" s="26"/>
      <c r="I115" s="26"/>
      <c r="J115" s="8"/>
      <c r="K115" s="8"/>
      <c r="L115" s="8"/>
      <c r="M115" s="27">
        <f>M116+M131</f>
        <v>405918709.59999996</v>
      </c>
      <c r="N115" s="27">
        <f>N116+N131</f>
        <v>0</v>
      </c>
      <c r="O115" s="27">
        <f>O116+O131</f>
        <v>252525253</v>
      </c>
      <c r="P115" s="11"/>
      <c r="Q115" s="11"/>
      <c r="R115" s="11"/>
    </row>
    <row r="116" spans="1:18" s="7" customFormat="1" ht="47.25" x14ac:dyDescent="0.2">
      <c r="A116" s="25" t="s">
        <v>270</v>
      </c>
      <c r="B116" s="26" t="s">
        <v>26</v>
      </c>
      <c r="C116" s="26" t="s">
        <v>14</v>
      </c>
      <c r="D116" s="26" t="s">
        <v>271</v>
      </c>
      <c r="E116" s="26" t="s">
        <v>0</v>
      </c>
      <c r="F116" s="26" t="s">
        <v>0</v>
      </c>
      <c r="G116" s="26" t="s">
        <v>0</v>
      </c>
      <c r="H116" s="26" t="s">
        <v>0</v>
      </c>
      <c r="I116" s="26" t="s">
        <v>0</v>
      </c>
      <c r="J116" s="8"/>
      <c r="K116" s="8"/>
      <c r="L116" s="8"/>
      <c r="M116" s="27">
        <f>M117+M124</f>
        <v>76415217.209999993</v>
      </c>
      <c r="N116" s="27">
        <f t="shared" ref="N116:O116" si="40">N117+N124</f>
        <v>0</v>
      </c>
      <c r="O116" s="27">
        <f t="shared" si="40"/>
        <v>252525253</v>
      </c>
      <c r="P116" s="11"/>
      <c r="Q116" s="11"/>
      <c r="R116" s="11"/>
    </row>
    <row r="117" spans="1:18" s="24" customFormat="1" ht="31.5" x14ac:dyDescent="0.2">
      <c r="A117" s="25" t="s">
        <v>171</v>
      </c>
      <c r="B117" s="26" t="s">
        <v>26</v>
      </c>
      <c r="C117" s="26" t="s">
        <v>14</v>
      </c>
      <c r="D117" s="26" t="s">
        <v>271</v>
      </c>
      <c r="E117" s="26" t="s">
        <v>88</v>
      </c>
      <c r="F117" s="26"/>
      <c r="G117" s="26"/>
      <c r="H117" s="26"/>
      <c r="I117" s="26"/>
      <c r="J117" s="8"/>
      <c r="K117" s="8"/>
      <c r="L117" s="8"/>
      <c r="M117" s="27">
        <f t="shared" ref="M117:O122" si="41">M118</f>
        <v>76415217.209999993</v>
      </c>
      <c r="N117" s="27">
        <f t="shared" si="41"/>
        <v>0</v>
      </c>
      <c r="O117" s="27">
        <f t="shared" si="41"/>
        <v>0</v>
      </c>
      <c r="P117" s="23"/>
      <c r="Q117" s="23"/>
      <c r="R117" s="23"/>
    </row>
    <row r="118" spans="1:18" s="24" customFormat="1" ht="15.75" x14ac:dyDescent="0.2">
      <c r="A118" s="25" t="s">
        <v>128</v>
      </c>
      <c r="B118" s="26" t="s">
        <v>26</v>
      </c>
      <c r="C118" s="26" t="s">
        <v>14</v>
      </c>
      <c r="D118" s="26" t="s">
        <v>271</v>
      </c>
      <c r="E118" s="26" t="s">
        <v>88</v>
      </c>
      <c r="F118" s="26" t="s">
        <v>43</v>
      </c>
      <c r="G118" s="26" t="s">
        <v>0</v>
      </c>
      <c r="H118" s="26" t="s">
        <v>0</v>
      </c>
      <c r="I118" s="26" t="s">
        <v>0</v>
      </c>
      <c r="J118" s="8"/>
      <c r="K118" s="8"/>
      <c r="L118" s="8"/>
      <c r="M118" s="27">
        <f t="shared" si="41"/>
        <v>76415217.209999993</v>
      </c>
      <c r="N118" s="27">
        <f t="shared" si="41"/>
        <v>0</v>
      </c>
      <c r="O118" s="27">
        <f t="shared" si="41"/>
        <v>0</v>
      </c>
      <c r="P118" s="23"/>
      <c r="Q118" s="23"/>
      <c r="R118" s="23"/>
    </row>
    <row r="119" spans="1:18" s="24" customFormat="1" ht="15.75" x14ac:dyDescent="0.2">
      <c r="A119" s="25" t="s">
        <v>238</v>
      </c>
      <c r="B119" s="26" t="s">
        <v>26</v>
      </c>
      <c r="C119" s="26" t="s">
        <v>14</v>
      </c>
      <c r="D119" s="26" t="s">
        <v>271</v>
      </c>
      <c r="E119" s="26" t="s">
        <v>88</v>
      </c>
      <c r="F119" s="26" t="s">
        <v>43</v>
      </c>
      <c r="G119" s="26" t="s">
        <v>239</v>
      </c>
      <c r="H119" s="26" t="s">
        <v>0</v>
      </c>
      <c r="I119" s="26" t="s">
        <v>0</v>
      </c>
      <c r="J119" s="8"/>
      <c r="K119" s="8"/>
      <c r="L119" s="8"/>
      <c r="M119" s="27">
        <f t="shared" si="41"/>
        <v>76415217.209999993</v>
      </c>
      <c r="N119" s="27">
        <f t="shared" si="41"/>
        <v>0</v>
      </c>
      <c r="O119" s="27">
        <f t="shared" si="41"/>
        <v>0</v>
      </c>
      <c r="P119" s="23"/>
      <c r="Q119" s="23"/>
      <c r="R119" s="23"/>
    </row>
    <row r="120" spans="1:18" s="24" customFormat="1" ht="78.75" x14ac:dyDescent="0.2">
      <c r="A120" s="25" t="s">
        <v>272</v>
      </c>
      <c r="B120" s="26" t="s">
        <v>26</v>
      </c>
      <c r="C120" s="26" t="s">
        <v>14</v>
      </c>
      <c r="D120" s="26" t="s">
        <v>271</v>
      </c>
      <c r="E120" s="26" t="s">
        <v>88</v>
      </c>
      <c r="F120" s="26" t="s">
        <v>43</v>
      </c>
      <c r="G120" s="26" t="s">
        <v>239</v>
      </c>
      <c r="H120" s="26" t="s">
        <v>331</v>
      </c>
      <c r="I120" s="26" t="s">
        <v>0</v>
      </c>
      <c r="J120" s="8"/>
      <c r="K120" s="8"/>
      <c r="L120" s="8"/>
      <c r="M120" s="27">
        <f t="shared" si="41"/>
        <v>76415217.209999993</v>
      </c>
      <c r="N120" s="27">
        <f t="shared" si="41"/>
        <v>0</v>
      </c>
      <c r="O120" s="27">
        <f t="shared" si="41"/>
        <v>0</v>
      </c>
      <c r="P120" s="23"/>
      <c r="Q120" s="23"/>
      <c r="R120" s="23"/>
    </row>
    <row r="121" spans="1:18" s="24" customFormat="1" ht="63" x14ac:dyDescent="0.2">
      <c r="A121" s="25" t="s">
        <v>107</v>
      </c>
      <c r="B121" s="26" t="s">
        <v>26</v>
      </c>
      <c r="C121" s="26" t="s">
        <v>14</v>
      </c>
      <c r="D121" s="26" t="s">
        <v>271</v>
      </c>
      <c r="E121" s="26" t="s">
        <v>88</v>
      </c>
      <c r="F121" s="26" t="s">
        <v>43</v>
      </c>
      <c r="G121" s="26" t="s">
        <v>239</v>
      </c>
      <c r="H121" s="26" t="s">
        <v>331</v>
      </c>
      <c r="I121" s="26" t="s">
        <v>108</v>
      </c>
      <c r="J121" s="8"/>
      <c r="K121" s="8"/>
      <c r="L121" s="8"/>
      <c r="M121" s="27">
        <f t="shared" si="41"/>
        <v>76415217.209999993</v>
      </c>
      <c r="N121" s="27">
        <f t="shared" si="41"/>
        <v>0</v>
      </c>
      <c r="O121" s="27">
        <f t="shared" si="41"/>
        <v>0</v>
      </c>
      <c r="P121" s="23"/>
      <c r="Q121" s="23"/>
      <c r="R121" s="23"/>
    </row>
    <row r="122" spans="1:18" s="24" customFormat="1" ht="15.75" x14ac:dyDescent="0.2">
      <c r="A122" s="25" t="s">
        <v>188</v>
      </c>
      <c r="B122" s="26"/>
      <c r="C122" s="26"/>
      <c r="D122" s="26"/>
      <c r="E122" s="26"/>
      <c r="F122" s="26"/>
      <c r="G122" s="26"/>
      <c r="H122" s="26"/>
      <c r="I122" s="26"/>
      <c r="J122" s="8"/>
      <c r="K122" s="8"/>
      <c r="L122" s="8"/>
      <c r="M122" s="27">
        <f t="shared" si="41"/>
        <v>76415217.209999993</v>
      </c>
      <c r="N122" s="27">
        <f t="shared" si="41"/>
        <v>0</v>
      </c>
      <c r="O122" s="27">
        <f t="shared" si="41"/>
        <v>0</v>
      </c>
      <c r="P122" s="23"/>
      <c r="Q122" s="23"/>
      <c r="R122" s="23"/>
    </row>
    <row r="123" spans="1:18" s="48" customFormat="1" ht="47.25" x14ac:dyDescent="0.2">
      <c r="A123" s="28" t="s">
        <v>377</v>
      </c>
      <c r="B123" s="29" t="s">
        <v>26</v>
      </c>
      <c r="C123" s="29" t="s">
        <v>14</v>
      </c>
      <c r="D123" s="29" t="s">
        <v>271</v>
      </c>
      <c r="E123" s="29" t="s">
        <v>88</v>
      </c>
      <c r="F123" s="29" t="s">
        <v>43</v>
      </c>
      <c r="G123" s="29" t="s">
        <v>239</v>
      </c>
      <c r="H123" s="29" t="s">
        <v>331</v>
      </c>
      <c r="I123" s="29" t="s">
        <v>108</v>
      </c>
      <c r="J123" s="50" t="s">
        <v>148</v>
      </c>
      <c r="K123" s="50" t="s">
        <v>376</v>
      </c>
      <c r="L123" s="50" t="s">
        <v>84</v>
      </c>
      <c r="M123" s="30">
        <f>4584917.21+71830300</f>
        <v>76415217.209999993</v>
      </c>
      <c r="N123" s="30">
        <v>0</v>
      </c>
      <c r="O123" s="30">
        <v>0</v>
      </c>
      <c r="P123" s="47"/>
      <c r="Q123" s="47"/>
      <c r="R123" s="47"/>
    </row>
    <row r="124" spans="1:18" s="7" customFormat="1" ht="31.5" x14ac:dyDescent="0.2">
      <c r="A124" s="25" t="s">
        <v>166</v>
      </c>
      <c r="B124" s="26" t="s">
        <v>26</v>
      </c>
      <c r="C124" s="26" t="s">
        <v>14</v>
      </c>
      <c r="D124" s="26" t="s">
        <v>271</v>
      </c>
      <c r="E124" s="26" t="s">
        <v>45</v>
      </c>
      <c r="F124" s="26" t="s">
        <v>0</v>
      </c>
      <c r="G124" s="26" t="s">
        <v>0</v>
      </c>
      <c r="H124" s="26" t="s">
        <v>0</v>
      </c>
      <c r="I124" s="26" t="s">
        <v>0</v>
      </c>
      <c r="J124" s="8"/>
      <c r="K124" s="8"/>
      <c r="L124" s="8"/>
      <c r="M124" s="27">
        <f t="shared" ref="M124:O129" si="42">M125</f>
        <v>0</v>
      </c>
      <c r="N124" s="27">
        <f t="shared" si="42"/>
        <v>0</v>
      </c>
      <c r="O124" s="27">
        <f t="shared" si="42"/>
        <v>252525253</v>
      </c>
      <c r="P124" s="11"/>
      <c r="Q124" s="11"/>
      <c r="R124" s="11"/>
    </row>
    <row r="125" spans="1:18" s="7" customFormat="1" ht="15.75" x14ac:dyDescent="0.2">
      <c r="A125" s="25" t="s">
        <v>128</v>
      </c>
      <c r="B125" s="26" t="s">
        <v>26</v>
      </c>
      <c r="C125" s="26" t="s">
        <v>14</v>
      </c>
      <c r="D125" s="26" t="s">
        <v>271</v>
      </c>
      <c r="E125" s="26" t="s">
        <v>45</v>
      </c>
      <c r="F125" s="26" t="s">
        <v>43</v>
      </c>
      <c r="G125" s="26" t="s">
        <v>0</v>
      </c>
      <c r="H125" s="26" t="s">
        <v>0</v>
      </c>
      <c r="I125" s="26" t="s">
        <v>0</v>
      </c>
      <c r="J125" s="8"/>
      <c r="K125" s="8"/>
      <c r="L125" s="8"/>
      <c r="M125" s="27">
        <f t="shared" si="42"/>
        <v>0</v>
      </c>
      <c r="N125" s="27">
        <f t="shared" si="42"/>
        <v>0</v>
      </c>
      <c r="O125" s="27">
        <f t="shared" si="42"/>
        <v>252525253</v>
      </c>
      <c r="P125" s="11"/>
      <c r="Q125" s="11"/>
      <c r="R125" s="11"/>
    </row>
    <row r="126" spans="1:18" s="7" customFormat="1" ht="15.75" x14ac:dyDescent="0.2">
      <c r="A126" s="25" t="s">
        <v>238</v>
      </c>
      <c r="B126" s="26" t="s">
        <v>26</v>
      </c>
      <c r="C126" s="26" t="s">
        <v>14</v>
      </c>
      <c r="D126" s="26" t="s">
        <v>271</v>
      </c>
      <c r="E126" s="26" t="s">
        <v>45</v>
      </c>
      <c r="F126" s="26" t="s">
        <v>43</v>
      </c>
      <c r="G126" s="26" t="s">
        <v>239</v>
      </c>
      <c r="H126" s="26" t="s">
        <v>0</v>
      </c>
      <c r="I126" s="26" t="s">
        <v>0</v>
      </c>
      <c r="J126" s="8"/>
      <c r="K126" s="8"/>
      <c r="L126" s="8"/>
      <c r="M126" s="27">
        <f t="shared" si="42"/>
        <v>0</v>
      </c>
      <c r="N126" s="27">
        <f t="shared" si="42"/>
        <v>0</v>
      </c>
      <c r="O126" s="27">
        <f t="shared" si="42"/>
        <v>252525253</v>
      </c>
      <c r="P126" s="11"/>
      <c r="Q126" s="11"/>
      <c r="R126" s="11"/>
    </row>
    <row r="127" spans="1:18" s="7" customFormat="1" ht="78.75" x14ac:dyDescent="0.2">
      <c r="A127" s="25" t="s">
        <v>272</v>
      </c>
      <c r="B127" s="26" t="s">
        <v>26</v>
      </c>
      <c r="C127" s="26" t="s">
        <v>14</v>
      </c>
      <c r="D127" s="26" t="s">
        <v>271</v>
      </c>
      <c r="E127" s="26" t="s">
        <v>45</v>
      </c>
      <c r="F127" s="26" t="s">
        <v>43</v>
      </c>
      <c r="G127" s="26" t="s">
        <v>239</v>
      </c>
      <c r="H127" s="26" t="s">
        <v>331</v>
      </c>
      <c r="I127" s="26" t="s">
        <v>0</v>
      </c>
      <c r="J127" s="8"/>
      <c r="K127" s="8"/>
      <c r="L127" s="8"/>
      <c r="M127" s="27">
        <f t="shared" si="42"/>
        <v>0</v>
      </c>
      <c r="N127" s="27">
        <f t="shared" si="42"/>
        <v>0</v>
      </c>
      <c r="O127" s="27">
        <f t="shared" si="42"/>
        <v>252525253</v>
      </c>
      <c r="P127" s="11"/>
      <c r="Q127" s="11"/>
      <c r="R127" s="11"/>
    </row>
    <row r="128" spans="1:18" s="7" customFormat="1" ht="63" x14ac:dyDescent="0.2">
      <c r="A128" s="25" t="s">
        <v>107</v>
      </c>
      <c r="B128" s="26" t="s">
        <v>26</v>
      </c>
      <c r="C128" s="26" t="s">
        <v>14</v>
      </c>
      <c r="D128" s="26" t="s">
        <v>271</v>
      </c>
      <c r="E128" s="26" t="s">
        <v>45</v>
      </c>
      <c r="F128" s="26" t="s">
        <v>43</v>
      </c>
      <c r="G128" s="26" t="s">
        <v>239</v>
      </c>
      <c r="H128" s="26" t="s">
        <v>331</v>
      </c>
      <c r="I128" s="26" t="s">
        <v>108</v>
      </c>
      <c r="J128" s="8"/>
      <c r="K128" s="8"/>
      <c r="L128" s="8"/>
      <c r="M128" s="27">
        <f t="shared" si="42"/>
        <v>0</v>
      </c>
      <c r="N128" s="27">
        <f t="shared" si="42"/>
        <v>0</v>
      </c>
      <c r="O128" s="27">
        <f t="shared" si="42"/>
        <v>252525253</v>
      </c>
      <c r="P128" s="11"/>
      <c r="Q128" s="11"/>
      <c r="R128" s="11"/>
    </row>
    <row r="129" spans="1:18" s="7" customFormat="1" ht="15.75" x14ac:dyDescent="0.2">
      <c r="A129" s="25" t="s">
        <v>188</v>
      </c>
      <c r="B129" s="26" t="s">
        <v>0</v>
      </c>
      <c r="C129" s="26" t="s">
        <v>0</v>
      </c>
      <c r="D129" s="26" t="s">
        <v>0</v>
      </c>
      <c r="E129" s="26" t="s">
        <v>0</v>
      </c>
      <c r="F129" s="26" t="s">
        <v>0</v>
      </c>
      <c r="G129" s="26" t="s">
        <v>0</v>
      </c>
      <c r="H129" s="26" t="s">
        <v>0</v>
      </c>
      <c r="I129" s="26" t="s">
        <v>0</v>
      </c>
      <c r="J129" s="8"/>
      <c r="K129" s="8"/>
      <c r="L129" s="8"/>
      <c r="M129" s="27">
        <f t="shared" si="42"/>
        <v>0</v>
      </c>
      <c r="N129" s="27">
        <f t="shared" si="42"/>
        <v>0</v>
      </c>
      <c r="O129" s="27">
        <f t="shared" si="42"/>
        <v>252525253</v>
      </c>
      <c r="P129" s="11"/>
      <c r="Q129" s="11"/>
      <c r="R129" s="11"/>
    </row>
    <row r="130" spans="1:18" s="9" customFormat="1" ht="63" x14ac:dyDescent="0.2">
      <c r="A130" s="28" t="s">
        <v>273</v>
      </c>
      <c r="B130" s="29" t="s">
        <v>26</v>
      </c>
      <c r="C130" s="29" t="s">
        <v>14</v>
      </c>
      <c r="D130" s="29" t="s">
        <v>271</v>
      </c>
      <c r="E130" s="29" t="s">
        <v>45</v>
      </c>
      <c r="F130" s="29" t="s">
        <v>43</v>
      </c>
      <c r="G130" s="29" t="s">
        <v>239</v>
      </c>
      <c r="H130" s="29" t="s">
        <v>331</v>
      </c>
      <c r="I130" s="29" t="s">
        <v>108</v>
      </c>
      <c r="J130" s="50" t="s">
        <v>148</v>
      </c>
      <c r="K130" s="50" t="s">
        <v>80</v>
      </c>
      <c r="L130" s="50" t="s">
        <v>85</v>
      </c>
      <c r="M130" s="30">
        <v>0</v>
      </c>
      <c r="N130" s="30">
        <v>0</v>
      </c>
      <c r="O130" s="30">
        <v>252525253</v>
      </c>
      <c r="P130" s="12"/>
      <c r="Q130" s="12"/>
      <c r="R130" s="12"/>
    </row>
    <row r="131" spans="1:18" s="7" customFormat="1" ht="31.5" x14ac:dyDescent="0.2">
      <c r="A131" s="25" t="s">
        <v>87</v>
      </c>
      <c r="B131" s="26" t="s">
        <v>26</v>
      </c>
      <c r="C131" s="26" t="s">
        <v>15</v>
      </c>
      <c r="D131" s="26" t="s">
        <v>32</v>
      </c>
      <c r="E131" s="26"/>
      <c r="F131" s="26"/>
      <c r="G131" s="26"/>
      <c r="H131" s="26"/>
      <c r="I131" s="26"/>
      <c r="J131" s="8"/>
      <c r="K131" s="8"/>
      <c r="L131" s="8"/>
      <c r="M131" s="27">
        <f t="shared" ref="M131:O141" si="43">M132</f>
        <v>329503492.38999999</v>
      </c>
      <c r="N131" s="27">
        <f t="shared" si="43"/>
        <v>0</v>
      </c>
      <c r="O131" s="27">
        <f t="shared" si="43"/>
        <v>0</v>
      </c>
      <c r="P131" s="11"/>
      <c r="Q131" s="11"/>
      <c r="R131" s="11"/>
    </row>
    <row r="132" spans="1:18" s="7" customFormat="1" ht="31.5" x14ac:dyDescent="0.2">
      <c r="A132" s="25" t="s">
        <v>166</v>
      </c>
      <c r="B132" s="26" t="s">
        <v>26</v>
      </c>
      <c r="C132" s="26" t="s">
        <v>15</v>
      </c>
      <c r="D132" s="26" t="s">
        <v>32</v>
      </c>
      <c r="E132" s="26" t="s">
        <v>45</v>
      </c>
      <c r="F132" s="26"/>
      <c r="G132" s="26"/>
      <c r="H132" s="26"/>
      <c r="I132" s="26"/>
      <c r="J132" s="8"/>
      <c r="K132" s="8"/>
      <c r="L132" s="8"/>
      <c r="M132" s="27">
        <f t="shared" si="43"/>
        <v>329503492.38999999</v>
      </c>
      <c r="N132" s="27">
        <f t="shared" si="43"/>
        <v>0</v>
      </c>
      <c r="O132" s="27">
        <f t="shared" si="43"/>
        <v>0</v>
      </c>
      <c r="P132" s="11"/>
      <c r="Q132" s="11"/>
      <c r="R132" s="11"/>
    </row>
    <row r="133" spans="1:18" s="7" customFormat="1" ht="15.75" x14ac:dyDescent="0.2">
      <c r="A133" s="25" t="s">
        <v>89</v>
      </c>
      <c r="B133" s="26" t="s">
        <v>26</v>
      </c>
      <c r="C133" s="26" t="s">
        <v>15</v>
      </c>
      <c r="D133" s="26" t="s">
        <v>32</v>
      </c>
      <c r="E133" s="26" t="s">
        <v>45</v>
      </c>
      <c r="F133" s="26" t="s">
        <v>90</v>
      </c>
      <c r="G133" s="26"/>
      <c r="H133" s="26"/>
      <c r="I133" s="26"/>
      <c r="J133" s="8"/>
      <c r="K133" s="8"/>
      <c r="L133" s="8"/>
      <c r="M133" s="27">
        <f t="shared" si="43"/>
        <v>329503492.38999999</v>
      </c>
      <c r="N133" s="27">
        <f t="shared" si="43"/>
        <v>0</v>
      </c>
      <c r="O133" s="27">
        <f t="shared" si="43"/>
        <v>0</v>
      </c>
      <c r="P133" s="11"/>
      <c r="Q133" s="11"/>
      <c r="R133" s="11"/>
    </row>
    <row r="134" spans="1:18" s="7" customFormat="1" ht="15.75" x14ac:dyDescent="0.2">
      <c r="A134" s="25" t="s">
        <v>91</v>
      </c>
      <c r="B134" s="26" t="s">
        <v>26</v>
      </c>
      <c r="C134" s="26" t="s">
        <v>15</v>
      </c>
      <c r="D134" s="26" t="s">
        <v>32</v>
      </c>
      <c r="E134" s="26" t="s">
        <v>45</v>
      </c>
      <c r="F134" s="26" t="s">
        <v>90</v>
      </c>
      <c r="G134" s="26" t="s">
        <v>32</v>
      </c>
      <c r="H134" s="26"/>
      <c r="I134" s="26"/>
      <c r="J134" s="8"/>
      <c r="K134" s="8"/>
      <c r="L134" s="8"/>
      <c r="M134" s="27">
        <f>M135+M139</f>
        <v>329503492.38999999</v>
      </c>
      <c r="N134" s="27">
        <f>N139</f>
        <v>0</v>
      </c>
      <c r="O134" s="27">
        <f>O139</f>
        <v>0</v>
      </c>
      <c r="P134" s="11"/>
      <c r="Q134" s="11"/>
      <c r="R134" s="11"/>
    </row>
    <row r="135" spans="1:18" s="68" customFormat="1" ht="47.25" x14ac:dyDescent="0.2">
      <c r="A135" s="25" t="s">
        <v>408</v>
      </c>
      <c r="B135" s="26" t="s">
        <v>26</v>
      </c>
      <c r="C135" s="26" t="s">
        <v>15</v>
      </c>
      <c r="D135" s="26" t="s">
        <v>32</v>
      </c>
      <c r="E135" s="26" t="s">
        <v>45</v>
      </c>
      <c r="F135" s="26" t="s">
        <v>90</v>
      </c>
      <c r="G135" s="26" t="s">
        <v>32</v>
      </c>
      <c r="H135" s="26" t="s">
        <v>394</v>
      </c>
      <c r="I135" s="26"/>
      <c r="J135" s="8"/>
      <c r="K135" s="8"/>
      <c r="L135" s="8"/>
      <c r="M135" s="27">
        <f t="shared" si="43"/>
        <v>53227127.659999996</v>
      </c>
      <c r="N135" s="27">
        <f t="shared" si="43"/>
        <v>0</v>
      </c>
      <c r="O135" s="27">
        <f t="shared" si="43"/>
        <v>0</v>
      </c>
      <c r="P135" s="67"/>
      <c r="Q135" s="67"/>
      <c r="R135" s="67"/>
    </row>
    <row r="136" spans="1:18" s="68" customFormat="1" ht="63" x14ac:dyDescent="0.2">
      <c r="A136" s="35" t="s">
        <v>107</v>
      </c>
      <c r="B136" s="26" t="s">
        <v>26</v>
      </c>
      <c r="C136" s="26" t="s">
        <v>15</v>
      </c>
      <c r="D136" s="26" t="s">
        <v>32</v>
      </c>
      <c r="E136" s="26" t="s">
        <v>45</v>
      </c>
      <c r="F136" s="26" t="s">
        <v>90</v>
      </c>
      <c r="G136" s="26" t="s">
        <v>32</v>
      </c>
      <c r="H136" s="26" t="s">
        <v>394</v>
      </c>
      <c r="I136" s="26" t="s">
        <v>108</v>
      </c>
      <c r="J136" s="8"/>
      <c r="K136" s="8"/>
      <c r="L136" s="8"/>
      <c r="M136" s="27">
        <f t="shared" si="43"/>
        <v>53227127.659999996</v>
      </c>
      <c r="N136" s="27">
        <f t="shared" si="43"/>
        <v>0</v>
      </c>
      <c r="O136" s="27">
        <f t="shared" si="43"/>
        <v>0</v>
      </c>
      <c r="P136" s="67"/>
      <c r="Q136" s="67"/>
      <c r="R136" s="67"/>
    </row>
    <row r="137" spans="1:18" s="68" customFormat="1" ht="15.75" x14ac:dyDescent="0.2">
      <c r="A137" s="25" t="s">
        <v>184</v>
      </c>
      <c r="B137" s="26"/>
      <c r="C137" s="26"/>
      <c r="D137" s="26"/>
      <c r="E137" s="26"/>
      <c r="F137" s="26"/>
      <c r="G137" s="26"/>
      <c r="H137" s="26"/>
      <c r="I137" s="26"/>
      <c r="J137" s="8"/>
      <c r="K137" s="8"/>
      <c r="L137" s="8"/>
      <c r="M137" s="27">
        <f t="shared" si="43"/>
        <v>53227127.659999996</v>
      </c>
      <c r="N137" s="27">
        <f t="shared" si="43"/>
        <v>0</v>
      </c>
      <c r="O137" s="27">
        <f t="shared" si="43"/>
        <v>0</v>
      </c>
      <c r="P137" s="67"/>
      <c r="Q137" s="67"/>
      <c r="R137" s="67"/>
    </row>
    <row r="138" spans="1:18" s="68" customFormat="1" ht="63" x14ac:dyDescent="0.2">
      <c r="A138" s="28" t="s">
        <v>249</v>
      </c>
      <c r="B138" s="29" t="s">
        <v>26</v>
      </c>
      <c r="C138" s="29" t="s">
        <v>15</v>
      </c>
      <c r="D138" s="29" t="s">
        <v>32</v>
      </c>
      <c r="E138" s="29" t="s">
        <v>45</v>
      </c>
      <c r="F138" s="29" t="s">
        <v>90</v>
      </c>
      <c r="G138" s="29" t="s">
        <v>32</v>
      </c>
      <c r="H138" s="29" t="s">
        <v>394</v>
      </c>
      <c r="I138" s="29" t="s">
        <v>108</v>
      </c>
      <c r="J138" s="13" t="s">
        <v>197</v>
      </c>
      <c r="K138" s="13" t="s">
        <v>250</v>
      </c>
      <c r="L138" s="50" t="s">
        <v>84</v>
      </c>
      <c r="M138" s="30">
        <f>50033500+3193627.66</f>
        <v>53227127.659999996</v>
      </c>
      <c r="N138" s="30">
        <v>0</v>
      </c>
      <c r="O138" s="30">
        <v>0</v>
      </c>
      <c r="P138" s="67"/>
      <c r="Q138" s="67"/>
      <c r="R138" s="67"/>
    </row>
    <row r="139" spans="1:18" s="68" customFormat="1" ht="47.25" x14ac:dyDescent="0.2">
      <c r="A139" s="25" t="s">
        <v>408</v>
      </c>
      <c r="B139" s="26" t="s">
        <v>26</v>
      </c>
      <c r="C139" s="26" t="s">
        <v>15</v>
      </c>
      <c r="D139" s="26" t="s">
        <v>32</v>
      </c>
      <c r="E139" s="26" t="s">
        <v>45</v>
      </c>
      <c r="F139" s="26" t="s">
        <v>90</v>
      </c>
      <c r="G139" s="26" t="s">
        <v>32</v>
      </c>
      <c r="H139" s="26" t="s">
        <v>248</v>
      </c>
      <c r="I139" s="26"/>
      <c r="J139" s="8"/>
      <c r="K139" s="8"/>
      <c r="L139" s="8"/>
      <c r="M139" s="27">
        <f t="shared" si="43"/>
        <v>276276364.72999996</v>
      </c>
      <c r="N139" s="27">
        <f t="shared" si="43"/>
        <v>0</v>
      </c>
      <c r="O139" s="27">
        <f t="shared" si="43"/>
        <v>0</v>
      </c>
      <c r="P139" s="67"/>
      <c r="Q139" s="67"/>
      <c r="R139" s="67"/>
    </row>
    <row r="140" spans="1:18" s="7" customFormat="1" ht="63" x14ac:dyDescent="0.2">
      <c r="A140" s="35" t="s">
        <v>107</v>
      </c>
      <c r="B140" s="26" t="s">
        <v>26</v>
      </c>
      <c r="C140" s="26" t="s">
        <v>15</v>
      </c>
      <c r="D140" s="26" t="s">
        <v>32</v>
      </c>
      <c r="E140" s="26" t="s">
        <v>45</v>
      </c>
      <c r="F140" s="26" t="s">
        <v>90</v>
      </c>
      <c r="G140" s="26" t="s">
        <v>32</v>
      </c>
      <c r="H140" s="26" t="s">
        <v>248</v>
      </c>
      <c r="I140" s="26" t="s">
        <v>108</v>
      </c>
      <c r="J140" s="8"/>
      <c r="K140" s="8"/>
      <c r="L140" s="8"/>
      <c r="M140" s="27">
        <f t="shared" si="43"/>
        <v>276276364.72999996</v>
      </c>
      <c r="N140" s="27">
        <f t="shared" si="43"/>
        <v>0</v>
      </c>
      <c r="O140" s="27">
        <f t="shared" si="43"/>
        <v>0</v>
      </c>
      <c r="P140" s="11"/>
      <c r="Q140" s="11"/>
      <c r="R140" s="11"/>
    </row>
    <row r="141" spans="1:18" s="7" customFormat="1" ht="15.75" x14ac:dyDescent="0.2">
      <c r="A141" s="25" t="s">
        <v>184</v>
      </c>
      <c r="B141" s="26"/>
      <c r="C141" s="26"/>
      <c r="D141" s="26"/>
      <c r="E141" s="26"/>
      <c r="F141" s="26"/>
      <c r="G141" s="26"/>
      <c r="H141" s="26"/>
      <c r="I141" s="26"/>
      <c r="J141" s="8"/>
      <c r="K141" s="8"/>
      <c r="L141" s="8"/>
      <c r="M141" s="27">
        <f t="shared" si="43"/>
        <v>276276364.72999996</v>
      </c>
      <c r="N141" s="27">
        <f t="shared" si="43"/>
        <v>0</v>
      </c>
      <c r="O141" s="27">
        <f t="shared" si="43"/>
        <v>0</v>
      </c>
      <c r="P141" s="11"/>
      <c r="Q141" s="11"/>
      <c r="R141" s="11"/>
    </row>
    <row r="142" spans="1:18" ht="63" x14ac:dyDescent="0.2">
      <c r="A142" s="28" t="s">
        <v>249</v>
      </c>
      <c r="B142" s="29" t="s">
        <v>26</v>
      </c>
      <c r="C142" s="29" t="s">
        <v>15</v>
      </c>
      <c r="D142" s="29" t="s">
        <v>32</v>
      </c>
      <c r="E142" s="29" t="s">
        <v>45</v>
      </c>
      <c r="F142" s="29" t="s">
        <v>90</v>
      </c>
      <c r="G142" s="29" t="s">
        <v>32</v>
      </c>
      <c r="H142" s="29" t="s">
        <v>248</v>
      </c>
      <c r="I142" s="29" t="s">
        <v>108</v>
      </c>
      <c r="J142" s="13" t="s">
        <v>197</v>
      </c>
      <c r="K142" s="13" t="s">
        <v>250</v>
      </c>
      <c r="L142" s="50" t="s">
        <v>84</v>
      </c>
      <c r="M142" s="30">
        <f>5000000+4671649.25+269798343.14-3193627.66</f>
        <v>276276364.72999996</v>
      </c>
      <c r="N142" s="30">
        <v>0</v>
      </c>
      <c r="O142" s="30">
        <v>0</v>
      </c>
    </row>
    <row r="143" spans="1:18" s="22" customFormat="1" ht="31.5" x14ac:dyDescent="0.2">
      <c r="A143" s="25" t="s">
        <v>126</v>
      </c>
      <c r="B143" s="26" t="s">
        <v>27</v>
      </c>
      <c r="C143" s="26" t="s">
        <v>0</v>
      </c>
      <c r="D143" s="26" t="s">
        <v>0</v>
      </c>
      <c r="E143" s="26" t="s">
        <v>0</v>
      </c>
      <c r="F143" s="26" t="s">
        <v>0</v>
      </c>
      <c r="G143" s="26" t="s">
        <v>0</v>
      </c>
      <c r="H143" s="32" t="s">
        <v>0</v>
      </c>
      <c r="I143" s="32" t="s">
        <v>0</v>
      </c>
      <c r="J143" s="32" t="s">
        <v>0</v>
      </c>
      <c r="K143" s="32" t="s">
        <v>0</v>
      </c>
      <c r="L143" s="32" t="s">
        <v>0</v>
      </c>
      <c r="M143" s="72">
        <f>M144</f>
        <v>1145678776.8099999</v>
      </c>
      <c r="N143" s="72">
        <f t="shared" ref="N143:O146" si="44">N144</f>
        <v>614193353.44000006</v>
      </c>
      <c r="O143" s="27">
        <f t="shared" si="44"/>
        <v>0</v>
      </c>
      <c r="P143" s="21"/>
      <c r="Q143" s="21"/>
      <c r="R143" s="21"/>
    </row>
    <row r="144" spans="1:18" s="22" customFormat="1" ht="31.5" x14ac:dyDescent="0.2">
      <c r="A144" s="25" t="s">
        <v>127</v>
      </c>
      <c r="B144" s="26" t="s">
        <v>27</v>
      </c>
      <c r="C144" s="26" t="s">
        <v>15</v>
      </c>
      <c r="D144" s="26" t="s">
        <v>55</v>
      </c>
      <c r="E144" s="26" t="s">
        <v>0</v>
      </c>
      <c r="F144" s="26" t="s">
        <v>0</v>
      </c>
      <c r="G144" s="26" t="s">
        <v>0</v>
      </c>
      <c r="H144" s="32" t="s">
        <v>0</v>
      </c>
      <c r="I144" s="32" t="s">
        <v>0</v>
      </c>
      <c r="J144" s="82" t="s">
        <v>0</v>
      </c>
      <c r="K144" s="82" t="s">
        <v>0</v>
      </c>
      <c r="L144" s="82" t="s">
        <v>0</v>
      </c>
      <c r="M144" s="72">
        <f>M145</f>
        <v>1145678776.8099999</v>
      </c>
      <c r="N144" s="72">
        <f t="shared" si="44"/>
        <v>614193353.44000006</v>
      </c>
      <c r="O144" s="27">
        <f t="shared" si="44"/>
        <v>0</v>
      </c>
      <c r="P144" s="21"/>
      <c r="Q144" s="21"/>
      <c r="R144" s="21"/>
    </row>
    <row r="145" spans="1:18" s="22" customFormat="1" ht="31.5" x14ac:dyDescent="0.2">
      <c r="A145" s="25" t="s">
        <v>166</v>
      </c>
      <c r="B145" s="26" t="s">
        <v>27</v>
      </c>
      <c r="C145" s="26" t="s">
        <v>15</v>
      </c>
      <c r="D145" s="26" t="s">
        <v>55</v>
      </c>
      <c r="E145" s="26" t="s">
        <v>45</v>
      </c>
      <c r="F145" s="26" t="s">
        <v>0</v>
      </c>
      <c r="G145" s="26" t="s">
        <v>0</v>
      </c>
      <c r="H145" s="32" t="s">
        <v>0</v>
      </c>
      <c r="I145" s="32" t="s">
        <v>0</v>
      </c>
      <c r="J145" s="82" t="s">
        <v>0</v>
      </c>
      <c r="K145" s="82" t="s">
        <v>0</v>
      </c>
      <c r="L145" s="82" t="s">
        <v>0</v>
      </c>
      <c r="M145" s="72">
        <f>M146</f>
        <v>1145678776.8099999</v>
      </c>
      <c r="N145" s="72">
        <f t="shared" si="44"/>
        <v>614193353.44000006</v>
      </c>
      <c r="O145" s="27">
        <f t="shared" si="44"/>
        <v>0</v>
      </c>
      <c r="P145" s="21"/>
      <c r="Q145" s="21"/>
      <c r="R145" s="21"/>
    </row>
    <row r="146" spans="1:18" s="22" customFormat="1" ht="15.75" x14ac:dyDescent="0.2">
      <c r="A146" s="35" t="s">
        <v>128</v>
      </c>
      <c r="B146" s="26" t="s">
        <v>27</v>
      </c>
      <c r="C146" s="26" t="s">
        <v>15</v>
      </c>
      <c r="D146" s="26" t="s">
        <v>55</v>
      </c>
      <c r="E146" s="26" t="s">
        <v>45</v>
      </c>
      <c r="F146" s="26" t="s">
        <v>43</v>
      </c>
      <c r="G146" s="26" t="s">
        <v>0</v>
      </c>
      <c r="H146" s="26" t="s">
        <v>0</v>
      </c>
      <c r="I146" s="26" t="s">
        <v>0</v>
      </c>
      <c r="J146" s="8" t="s">
        <v>0</v>
      </c>
      <c r="K146" s="8" t="s">
        <v>0</v>
      </c>
      <c r="L146" s="8" t="s">
        <v>0</v>
      </c>
      <c r="M146" s="72">
        <f>M147</f>
        <v>1145678776.8099999</v>
      </c>
      <c r="N146" s="72">
        <f t="shared" si="44"/>
        <v>614193353.44000006</v>
      </c>
      <c r="O146" s="27">
        <f t="shared" si="44"/>
        <v>0</v>
      </c>
      <c r="P146" s="21"/>
      <c r="Q146" s="21"/>
      <c r="R146" s="21"/>
    </row>
    <row r="147" spans="1:18" s="22" customFormat="1" ht="15.75" x14ac:dyDescent="0.2">
      <c r="A147" s="35" t="s">
        <v>129</v>
      </c>
      <c r="B147" s="26" t="s">
        <v>27</v>
      </c>
      <c r="C147" s="26" t="s">
        <v>15</v>
      </c>
      <c r="D147" s="26" t="s">
        <v>55</v>
      </c>
      <c r="E147" s="26" t="s">
        <v>45</v>
      </c>
      <c r="F147" s="26" t="s">
        <v>43</v>
      </c>
      <c r="G147" s="26" t="s">
        <v>55</v>
      </c>
      <c r="H147" s="26" t="s">
        <v>0</v>
      </c>
      <c r="I147" s="26" t="s">
        <v>0</v>
      </c>
      <c r="J147" s="8" t="s">
        <v>0</v>
      </c>
      <c r="K147" s="8" t="s">
        <v>0</v>
      </c>
      <c r="L147" s="8" t="s">
        <v>0</v>
      </c>
      <c r="M147" s="72">
        <f>M148+M164+M168+M172+M160+M176</f>
        <v>1145678776.8099999</v>
      </c>
      <c r="N147" s="72">
        <f t="shared" ref="N147:O147" si="45">N148+N164+N168+N172+N160+N176</f>
        <v>614193353.44000006</v>
      </c>
      <c r="O147" s="27">
        <f t="shared" si="45"/>
        <v>0</v>
      </c>
      <c r="P147" s="21"/>
      <c r="Q147" s="21"/>
      <c r="R147" s="21"/>
    </row>
    <row r="148" spans="1:18" s="34" customFormat="1" ht="31.5" x14ac:dyDescent="0.2">
      <c r="A148" s="35" t="s">
        <v>231</v>
      </c>
      <c r="B148" s="26" t="s">
        <v>27</v>
      </c>
      <c r="C148" s="26" t="s">
        <v>15</v>
      </c>
      <c r="D148" s="26" t="s">
        <v>55</v>
      </c>
      <c r="E148" s="26" t="s">
        <v>45</v>
      </c>
      <c r="F148" s="26" t="s">
        <v>43</v>
      </c>
      <c r="G148" s="26" t="s">
        <v>55</v>
      </c>
      <c r="H148" s="26" t="s">
        <v>232</v>
      </c>
      <c r="I148" s="26" t="s">
        <v>0</v>
      </c>
      <c r="J148" s="8"/>
      <c r="K148" s="8"/>
      <c r="L148" s="8"/>
      <c r="M148" s="27">
        <f>M149</f>
        <v>435795678.86999995</v>
      </c>
      <c r="N148" s="27">
        <f t="shared" ref="N148:O148" si="46">N149</f>
        <v>0</v>
      </c>
      <c r="O148" s="27">
        <f t="shared" si="46"/>
        <v>0</v>
      </c>
      <c r="P148" s="33"/>
      <c r="Q148" s="33"/>
      <c r="R148" s="33"/>
    </row>
    <row r="149" spans="1:18" s="34" customFormat="1" ht="63" x14ac:dyDescent="0.2">
      <c r="A149" s="35" t="s">
        <v>107</v>
      </c>
      <c r="B149" s="26" t="s">
        <v>27</v>
      </c>
      <c r="C149" s="26" t="s">
        <v>15</v>
      </c>
      <c r="D149" s="26" t="s">
        <v>55</v>
      </c>
      <c r="E149" s="26" t="s">
        <v>45</v>
      </c>
      <c r="F149" s="26" t="s">
        <v>43</v>
      </c>
      <c r="G149" s="26" t="s">
        <v>55</v>
      </c>
      <c r="H149" s="26" t="s">
        <v>232</v>
      </c>
      <c r="I149" s="26" t="s">
        <v>108</v>
      </c>
      <c r="J149" s="8"/>
      <c r="K149" s="8"/>
      <c r="L149" s="8"/>
      <c r="M149" s="27">
        <f>M152+M154+M156+M158+M150</f>
        <v>435795678.86999995</v>
      </c>
      <c r="N149" s="27">
        <f t="shared" ref="N149:O149" si="47">N152+N154+N156+N158+N150</f>
        <v>0</v>
      </c>
      <c r="O149" s="27">
        <f t="shared" si="47"/>
        <v>0</v>
      </c>
      <c r="P149" s="33"/>
      <c r="Q149" s="33"/>
      <c r="R149" s="33"/>
    </row>
    <row r="150" spans="1:18" s="34" customFormat="1" ht="15.75" x14ac:dyDescent="0.2">
      <c r="A150" s="35" t="s">
        <v>188</v>
      </c>
      <c r="B150" s="26"/>
      <c r="C150" s="26"/>
      <c r="D150" s="26"/>
      <c r="E150" s="26"/>
      <c r="F150" s="26"/>
      <c r="G150" s="26"/>
      <c r="H150" s="26"/>
      <c r="I150" s="26"/>
      <c r="J150" s="8"/>
      <c r="K150" s="8"/>
      <c r="L150" s="8"/>
      <c r="M150" s="27">
        <f>M151</f>
        <v>11313598.940000001</v>
      </c>
      <c r="N150" s="27">
        <f t="shared" ref="N150:O150" si="48">N151</f>
        <v>0</v>
      </c>
      <c r="O150" s="27">
        <f t="shared" si="48"/>
        <v>0</v>
      </c>
      <c r="P150" s="33"/>
      <c r="Q150" s="33"/>
      <c r="R150" s="33"/>
    </row>
    <row r="151" spans="1:18" s="70" customFormat="1" ht="63" x14ac:dyDescent="0.2">
      <c r="A151" s="54" t="s">
        <v>358</v>
      </c>
      <c r="B151" s="29" t="s">
        <v>27</v>
      </c>
      <c r="C151" s="29" t="s">
        <v>15</v>
      </c>
      <c r="D151" s="29" t="s">
        <v>55</v>
      </c>
      <c r="E151" s="29" t="s">
        <v>45</v>
      </c>
      <c r="F151" s="29" t="s">
        <v>43</v>
      </c>
      <c r="G151" s="29" t="s">
        <v>55</v>
      </c>
      <c r="H151" s="29" t="s">
        <v>232</v>
      </c>
      <c r="I151" s="29" t="s">
        <v>108</v>
      </c>
      <c r="J151" s="50" t="s">
        <v>197</v>
      </c>
      <c r="K151" s="50">
        <v>4268.67</v>
      </c>
      <c r="L151" s="50" t="s">
        <v>84</v>
      </c>
      <c r="M151" s="30">
        <f>15070739.21-3757140.27</f>
        <v>11313598.940000001</v>
      </c>
      <c r="N151" s="30">
        <v>0</v>
      </c>
      <c r="O151" s="30">
        <v>0</v>
      </c>
      <c r="P151" s="69"/>
      <c r="Q151" s="69"/>
      <c r="R151" s="69"/>
    </row>
    <row r="152" spans="1:18" s="34" customFormat="1" ht="15.75" x14ac:dyDescent="0.2">
      <c r="A152" s="35" t="s">
        <v>252</v>
      </c>
      <c r="B152" s="26"/>
      <c r="C152" s="26"/>
      <c r="D152" s="26"/>
      <c r="E152" s="26"/>
      <c r="F152" s="26"/>
      <c r="G152" s="26"/>
      <c r="H152" s="26"/>
      <c r="I152" s="26"/>
      <c r="J152" s="8"/>
      <c r="K152" s="8"/>
      <c r="L152" s="8"/>
      <c r="M152" s="27">
        <f>M153</f>
        <v>58761423.510000005</v>
      </c>
      <c r="N152" s="27">
        <f t="shared" ref="N152:O152" si="49">N153</f>
        <v>0</v>
      </c>
      <c r="O152" s="27">
        <f t="shared" si="49"/>
        <v>0</v>
      </c>
      <c r="P152" s="33"/>
      <c r="Q152" s="33"/>
      <c r="R152" s="33"/>
    </row>
    <row r="153" spans="1:18" s="70" customFormat="1" ht="63" x14ac:dyDescent="0.2">
      <c r="A153" s="54" t="s">
        <v>253</v>
      </c>
      <c r="B153" s="29" t="s">
        <v>27</v>
      </c>
      <c r="C153" s="29" t="s">
        <v>15</v>
      </c>
      <c r="D153" s="29" t="s">
        <v>55</v>
      </c>
      <c r="E153" s="29" t="s">
        <v>45</v>
      </c>
      <c r="F153" s="29" t="s">
        <v>43</v>
      </c>
      <c r="G153" s="29" t="s">
        <v>55</v>
      </c>
      <c r="H153" s="29" t="s">
        <v>232</v>
      </c>
      <c r="I153" s="29" t="s">
        <v>108</v>
      </c>
      <c r="J153" s="50" t="s">
        <v>148</v>
      </c>
      <c r="K153" s="50" t="s">
        <v>254</v>
      </c>
      <c r="L153" s="50" t="s">
        <v>84</v>
      </c>
      <c r="M153" s="30">
        <f>5000000+261573.7+53499849.81</f>
        <v>58761423.510000005</v>
      </c>
      <c r="N153" s="30">
        <v>0</v>
      </c>
      <c r="O153" s="30">
        <v>0</v>
      </c>
      <c r="P153" s="69"/>
      <c r="Q153" s="69"/>
      <c r="R153" s="69"/>
    </row>
    <row r="154" spans="1:18" s="34" customFormat="1" ht="15.75" x14ac:dyDescent="0.2">
      <c r="A154" s="35" t="s">
        <v>177</v>
      </c>
      <c r="B154" s="26"/>
      <c r="C154" s="26"/>
      <c r="D154" s="26"/>
      <c r="E154" s="26"/>
      <c r="F154" s="26"/>
      <c r="G154" s="26"/>
      <c r="H154" s="26"/>
      <c r="I154" s="26"/>
      <c r="J154" s="8"/>
      <c r="K154" s="8"/>
      <c r="L154" s="8"/>
      <c r="M154" s="27">
        <f>M155</f>
        <v>111644030.3</v>
      </c>
      <c r="N154" s="27">
        <f t="shared" ref="N154:O154" si="50">N155</f>
        <v>0</v>
      </c>
      <c r="O154" s="27">
        <f t="shared" si="50"/>
        <v>0</v>
      </c>
      <c r="P154" s="33"/>
      <c r="Q154" s="33"/>
      <c r="R154" s="33"/>
    </row>
    <row r="155" spans="1:18" s="70" customFormat="1" ht="94.5" x14ac:dyDescent="0.2">
      <c r="A155" s="54" t="s">
        <v>392</v>
      </c>
      <c r="B155" s="29" t="s">
        <v>27</v>
      </c>
      <c r="C155" s="29" t="s">
        <v>15</v>
      </c>
      <c r="D155" s="29" t="s">
        <v>55</v>
      </c>
      <c r="E155" s="29" t="s">
        <v>45</v>
      </c>
      <c r="F155" s="29" t="s">
        <v>43</v>
      </c>
      <c r="G155" s="29" t="s">
        <v>55</v>
      </c>
      <c r="H155" s="29" t="s">
        <v>232</v>
      </c>
      <c r="I155" s="29" t="s">
        <v>108</v>
      </c>
      <c r="J155" s="50" t="s">
        <v>197</v>
      </c>
      <c r="K155" s="50" t="s">
        <v>395</v>
      </c>
      <c r="L155" s="50">
        <v>2025</v>
      </c>
      <c r="M155" s="30">
        <f>79200000+32444030.3</f>
        <v>111644030.3</v>
      </c>
      <c r="N155" s="30">
        <v>0</v>
      </c>
      <c r="O155" s="30">
        <v>0</v>
      </c>
      <c r="P155" s="69"/>
      <c r="Q155" s="69"/>
      <c r="R155" s="69"/>
    </row>
    <row r="156" spans="1:18" s="68" customFormat="1" ht="15.75" x14ac:dyDescent="0.2">
      <c r="A156" s="35" t="s">
        <v>255</v>
      </c>
      <c r="B156" s="26"/>
      <c r="C156" s="26"/>
      <c r="D156" s="26"/>
      <c r="E156" s="26"/>
      <c r="F156" s="26"/>
      <c r="G156" s="26"/>
      <c r="H156" s="26"/>
      <c r="I156" s="26"/>
      <c r="J156" s="8"/>
      <c r="K156" s="8"/>
      <c r="L156" s="8"/>
      <c r="M156" s="27">
        <f>M157</f>
        <v>32251691.719999999</v>
      </c>
      <c r="N156" s="27">
        <f t="shared" ref="N156:O156" si="51">N157</f>
        <v>0</v>
      </c>
      <c r="O156" s="27">
        <f t="shared" si="51"/>
        <v>0</v>
      </c>
      <c r="P156" s="67"/>
      <c r="Q156" s="67"/>
      <c r="R156" s="67"/>
    </row>
    <row r="157" spans="1:18" s="70" customFormat="1" ht="63" x14ac:dyDescent="0.2">
      <c r="A157" s="54" t="s">
        <v>256</v>
      </c>
      <c r="B157" s="29" t="s">
        <v>27</v>
      </c>
      <c r="C157" s="29" t="s">
        <v>15</v>
      </c>
      <c r="D157" s="29" t="s">
        <v>55</v>
      </c>
      <c r="E157" s="29" t="s">
        <v>45</v>
      </c>
      <c r="F157" s="29" t="s">
        <v>43</v>
      </c>
      <c r="G157" s="29" t="s">
        <v>55</v>
      </c>
      <c r="H157" s="29" t="s">
        <v>232</v>
      </c>
      <c r="I157" s="29" t="s">
        <v>108</v>
      </c>
      <c r="J157" s="50" t="s">
        <v>233</v>
      </c>
      <c r="K157" s="50" t="s">
        <v>257</v>
      </c>
      <c r="L157" s="50" t="s">
        <v>84</v>
      </c>
      <c r="M157" s="30">
        <f>5000000+16204965.31+23406613.88-8794027.65-3565859.82</f>
        <v>32251691.719999999</v>
      </c>
      <c r="N157" s="30">
        <v>0</v>
      </c>
      <c r="O157" s="30">
        <v>0</v>
      </c>
      <c r="P157" s="69"/>
      <c r="Q157" s="69"/>
      <c r="R157" s="69"/>
    </row>
    <row r="158" spans="1:18" s="68" customFormat="1" ht="15.75" x14ac:dyDescent="0.2">
      <c r="A158" s="35" t="s">
        <v>258</v>
      </c>
      <c r="B158" s="26"/>
      <c r="C158" s="26"/>
      <c r="D158" s="26"/>
      <c r="E158" s="26"/>
      <c r="F158" s="26"/>
      <c r="G158" s="26"/>
      <c r="H158" s="26"/>
      <c r="I158" s="26"/>
      <c r="J158" s="8"/>
      <c r="K158" s="8"/>
      <c r="L158" s="8"/>
      <c r="M158" s="27">
        <f>M159</f>
        <v>221824934.39999998</v>
      </c>
      <c r="N158" s="27">
        <f t="shared" ref="N158:O158" si="52">N159</f>
        <v>0</v>
      </c>
      <c r="O158" s="27">
        <f t="shared" si="52"/>
        <v>0</v>
      </c>
      <c r="P158" s="67"/>
      <c r="Q158" s="67"/>
      <c r="R158" s="67"/>
    </row>
    <row r="159" spans="1:18" s="70" customFormat="1" ht="31.5" x14ac:dyDescent="0.2">
      <c r="A159" s="54" t="s">
        <v>259</v>
      </c>
      <c r="B159" s="29" t="s">
        <v>27</v>
      </c>
      <c r="C159" s="29" t="s">
        <v>15</v>
      </c>
      <c r="D159" s="29" t="s">
        <v>55</v>
      </c>
      <c r="E159" s="29" t="s">
        <v>45</v>
      </c>
      <c r="F159" s="29" t="s">
        <v>43</v>
      </c>
      <c r="G159" s="29" t="s">
        <v>55</v>
      </c>
      <c r="H159" s="29" t="s">
        <v>232</v>
      </c>
      <c r="I159" s="29" t="s">
        <v>108</v>
      </c>
      <c r="J159" s="50" t="s">
        <v>133</v>
      </c>
      <c r="K159" s="50" t="s">
        <v>260</v>
      </c>
      <c r="L159" s="50" t="s">
        <v>84</v>
      </c>
      <c r="M159" s="30">
        <f>5000000+40251757.33+176573177.07</f>
        <v>221824934.39999998</v>
      </c>
      <c r="N159" s="30">
        <v>0</v>
      </c>
      <c r="O159" s="30">
        <v>0</v>
      </c>
      <c r="P159" s="69"/>
      <c r="Q159" s="69"/>
      <c r="R159" s="69"/>
    </row>
    <row r="160" spans="1:18" s="68" customFormat="1" ht="162" customHeight="1" x14ac:dyDescent="0.2">
      <c r="A160" s="25" t="s">
        <v>407</v>
      </c>
      <c r="B160" s="26" t="s">
        <v>27</v>
      </c>
      <c r="C160" s="26" t="s">
        <v>15</v>
      </c>
      <c r="D160" s="26" t="s">
        <v>55</v>
      </c>
      <c r="E160" s="26" t="s">
        <v>45</v>
      </c>
      <c r="F160" s="26" t="s">
        <v>43</v>
      </c>
      <c r="G160" s="26" t="s">
        <v>55</v>
      </c>
      <c r="H160" s="26" t="s">
        <v>404</v>
      </c>
      <c r="I160" s="26"/>
      <c r="J160" s="8"/>
      <c r="K160" s="8"/>
      <c r="L160" s="8"/>
      <c r="M160" s="72">
        <f>M161</f>
        <v>358633756.17000002</v>
      </c>
      <c r="N160" s="72">
        <f t="shared" ref="N160:O160" si="53">N161</f>
        <v>338525243.82999998</v>
      </c>
      <c r="O160" s="27">
        <f t="shared" si="53"/>
        <v>0</v>
      </c>
      <c r="P160" s="67"/>
      <c r="Q160" s="67"/>
      <c r="R160" s="67"/>
    </row>
    <row r="161" spans="1:18" s="68" customFormat="1" ht="63" x14ac:dyDescent="0.2">
      <c r="A161" s="35" t="s">
        <v>107</v>
      </c>
      <c r="B161" s="26" t="s">
        <v>27</v>
      </c>
      <c r="C161" s="26" t="s">
        <v>15</v>
      </c>
      <c r="D161" s="26" t="s">
        <v>55</v>
      </c>
      <c r="E161" s="26" t="s">
        <v>45</v>
      </c>
      <c r="F161" s="26" t="s">
        <v>43</v>
      </c>
      <c r="G161" s="26" t="s">
        <v>55</v>
      </c>
      <c r="H161" s="26" t="s">
        <v>404</v>
      </c>
      <c r="I161" s="26" t="s">
        <v>108</v>
      </c>
      <c r="J161" s="8"/>
      <c r="K161" s="8"/>
      <c r="L161" s="8"/>
      <c r="M161" s="72">
        <f>M163</f>
        <v>358633756.17000002</v>
      </c>
      <c r="N161" s="72">
        <f t="shared" ref="N161:O161" si="54">N163</f>
        <v>338525243.82999998</v>
      </c>
      <c r="O161" s="27">
        <f t="shared" si="54"/>
        <v>0</v>
      </c>
      <c r="P161" s="67"/>
      <c r="Q161" s="67"/>
      <c r="R161" s="67"/>
    </row>
    <row r="162" spans="1:18" s="70" customFormat="1" ht="15.75" x14ac:dyDescent="0.2">
      <c r="A162" s="25" t="s">
        <v>188</v>
      </c>
      <c r="B162" s="29"/>
      <c r="C162" s="29"/>
      <c r="D162" s="29"/>
      <c r="E162" s="29"/>
      <c r="F162" s="29"/>
      <c r="G162" s="29"/>
      <c r="H162" s="29"/>
      <c r="I162" s="29"/>
      <c r="J162" s="50"/>
      <c r="K162" s="50"/>
      <c r="L162" s="50"/>
      <c r="M162" s="30"/>
      <c r="N162" s="30"/>
      <c r="O162" s="30"/>
      <c r="P162" s="69"/>
      <c r="Q162" s="69"/>
      <c r="R162" s="69"/>
    </row>
    <row r="163" spans="1:18" s="70" customFormat="1" ht="47.25" x14ac:dyDescent="0.2">
      <c r="A163" s="28" t="s">
        <v>132</v>
      </c>
      <c r="B163" s="29" t="s">
        <v>27</v>
      </c>
      <c r="C163" s="29" t="s">
        <v>15</v>
      </c>
      <c r="D163" s="29" t="s">
        <v>55</v>
      </c>
      <c r="E163" s="29" t="s">
        <v>45</v>
      </c>
      <c r="F163" s="29" t="s">
        <v>43</v>
      </c>
      <c r="G163" s="29" t="s">
        <v>55</v>
      </c>
      <c r="H163" s="29" t="s">
        <v>404</v>
      </c>
      <c r="I163" s="29" t="s">
        <v>108</v>
      </c>
      <c r="J163" s="13" t="s">
        <v>133</v>
      </c>
      <c r="K163" s="13">
        <v>1225</v>
      </c>
      <c r="L163" s="13" t="s">
        <v>116</v>
      </c>
      <c r="M163" s="71">
        <f>697159000-338525243.83</f>
        <v>358633756.17000002</v>
      </c>
      <c r="N163" s="71">
        <v>338525243.82999998</v>
      </c>
      <c r="O163" s="30">
        <v>0</v>
      </c>
      <c r="P163" s="69"/>
      <c r="Q163" s="69"/>
      <c r="R163" s="69"/>
    </row>
    <row r="164" spans="1:18" s="34" customFormat="1" ht="141.75" x14ac:dyDescent="0.2">
      <c r="A164" s="25" t="s">
        <v>130</v>
      </c>
      <c r="B164" s="26" t="s">
        <v>27</v>
      </c>
      <c r="C164" s="26" t="s">
        <v>15</v>
      </c>
      <c r="D164" s="26" t="s">
        <v>55</v>
      </c>
      <c r="E164" s="26" t="s">
        <v>45</v>
      </c>
      <c r="F164" s="26" t="s">
        <v>43</v>
      </c>
      <c r="G164" s="26" t="s">
        <v>55</v>
      </c>
      <c r="H164" s="26" t="s">
        <v>131</v>
      </c>
      <c r="I164" s="32" t="s">
        <v>0</v>
      </c>
      <c r="J164" s="32" t="s">
        <v>0</v>
      </c>
      <c r="K164" s="32" t="s">
        <v>0</v>
      </c>
      <c r="L164" s="32" t="s">
        <v>0</v>
      </c>
      <c r="M164" s="27">
        <f>M165</f>
        <v>46886802.210000001</v>
      </c>
      <c r="N164" s="27">
        <f t="shared" ref="N164:O166" si="55">N165</f>
        <v>0</v>
      </c>
      <c r="O164" s="27">
        <f t="shared" si="55"/>
        <v>0</v>
      </c>
      <c r="P164" s="33"/>
      <c r="Q164" s="33"/>
      <c r="R164" s="33"/>
    </row>
    <row r="165" spans="1:18" s="34" customFormat="1" ht="63" x14ac:dyDescent="0.2">
      <c r="A165" s="25" t="s">
        <v>107</v>
      </c>
      <c r="B165" s="26" t="s">
        <v>27</v>
      </c>
      <c r="C165" s="26" t="s">
        <v>15</v>
      </c>
      <c r="D165" s="26" t="s">
        <v>55</v>
      </c>
      <c r="E165" s="26" t="s">
        <v>45</v>
      </c>
      <c r="F165" s="26" t="s">
        <v>43</v>
      </c>
      <c r="G165" s="26" t="s">
        <v>55</v>
      </c>
      <c r="H165" s="26" t="s">
        <v>131</v>
      </c>
      <c r="I165" s="26" t="s">
        <v>108</v>
      </c>
      <c r="J165" s="26" t="s">
        <v>0</v>
      </c>
      <c r="K165" s="26" t="s">
        <v>0</v>
      </c>
      <c r="L165" s="26" t="s">
        <v>0</v>
      </c>
      <c r="M165" s="27">
        <f>M166</f>
        <v>46886802.210000001</v>
      </c>
      <c r="N165" s="27">
        <f t="shared" si="55"/>
        <v>0</v>
      </c>
      <c r="O165" s="27">
        <f t="shared" si="55"/>
        <v>0</v>
      </c>
      <c r="P165" s="33"/>
      <c r="Q165" s="33"/>
      <c r="R165" s="33"/>
    </row>
    <row r="166" spans="1:18" s="34" customFormat="1" ht="15.75" x14ac:dyDescent="0.2">
      <c r="A166" s="25" t="s">
        <v>188</v>
      </c>
      <c r="B166" s="51" t="s">
        <v>0</v>
      </c>
      <c r="C166" s="51" t="s">
        <v>0</v>
      </c>
      <c r="D166" s="51" t="s">
        <v>0</v>
      </c>
      <c r="E166" s="51" t="s">
        <v>0</v>
      </c>
      <c r="F166" s="51" t="s">
        <v>0</v>
      </c>
      <c r="G166" s="51" t="s">
        <v>0</v>
      </c>
      <c r="H166" s="51" t="s">
        <v>0</v>
      </c>
      <c r="I166" s="51" t="s">
        <v>0</v>
      </c>
      <c r="J166" s="51" t="s">
        <v>0</v>
      </c>
      <c r="K166" s="51" t="s">
        <v>0</v>
      </c>
      <c r="L166" s="51" t="s">
        <v>0</v>
      </c>
      <c r="M166" s="27">
        <f>M167</f>
        <v>46886802.210000001</v>
      </c>
      <c r="N166" s="27">
        <f t="shared" si="55"/>
        <v>0</v>
      </c>
      <c r="O166" s="27">
        <f t="shared" si="55"/>
        <v>0</v>
      </c>
      <c r="P166" s="33"/>
      <c r="Q166" s="33"/>
      <c r="R166" s="33"/>
    </row>
    <row r="167" spans="1:18" s="34" customFormat="1" ht="47.25" x14ac:dyDescent="0.2">
      <c r="A167" s="28" t="s">
        <v>132</v>
      </c>
      <c r="B167" s="29" t="s">
        <v>27</v>
      </c>
      <c r="C167" s="29" t="s">
        <v>15</v>
      </c>
      <c r="D167" s="29" t="s">
        <v>55</v>
      </c>
      <c r="E167" s="29" t="s">
        <v>45</v>
      </c>
      <c r="F167" s="29" t="s">
        <v>43</v>
      </c>
      <c r="G167" s="29" t="s">
        <v>55</v>
      </c>
      <c r="H167" s="29" t="s">
        <v>131</v>
      </c>
      <c r="I167" s="29" t="s">
        <v>108</v>
      </c>
      <c r="J167" s="13" t="s">
        <v>133</v>
      </c>
      <c r="K167" s="13">
        <v>1225</v>
      </c>
      <c r="L167" s="13" t="s">
        <v>116</v>
      </c>
      <c r="M167" s="30">
        <f>21067425.75+25819376.46</f>
        <v>46886802.210000001</v>
      </c>
      <c r="N167" s="30">
        <v>0</v>
      </c>
      <c r="O167" s="30">
        <v>0</v>
      </c>
      <c r="P167" s="33"/>
      <c r="Q167" s="33"/>
      <c r="R167" s="33"/>
    </row>
    <row r="168" spans="1:18" s="68" customFormat="1" ht="47.25" x14ac:dyDescent="0.2">
      <c r="A168" s="25" t="s">
        <v>234</v>
      </c>
      <c r="B168" s="26" t="s">
        <v>27</v>
      </c>
      <c r="C168" s="26" t="s">
        <v>15</v>
      </c>
      <c r="D168" s="26" t="s">
        <v>55</v>
      </c>
      <c r="E168" s="26" t="s">
        <v>45</v>
      </c>
      <c r="F168" s="26" t="s">
        <v>43</v>
      </c>
      <c r="G168" s="26" t="s">
        <v>55</v>
      </c>
      <c r="H168" s="26" t="s">
        <v>235</v>
      </c>
      <c r="I168" s="26" t="s">
        <v>0</v>
      </c>
      <c r="J168" s="8"/>
      <c r="K168" s="8"/>
      <c r="L168" s="8"/>
      <c r="M168" s="27">
        <f>M169</f>
        <v>132958191.48999999</v>
      </c>
      <c r="N168" s="27">
        <f t="shared" ref="N168:O170" si="56">N169</f>
        <v>0</v>
      </c>
      <c r="O168" s="27">
        <f t="shared" si="56"/>
        <v>0</v>
      </c>
      <c r="P168" s="67"/>
      <c r="Q168" s="67"/>
      <c r="R168" s="67"/>
    </row>
    <row r="169" spans="1:18" s="68" customFormat="1" ht="63" x14ac:dyDescent="0.2">
      <c r="A169" s="25" t="s">
        <v>107</v>
      </c>
      <c r="B169" s="26" t="s">
        <v>27</v>
      </c>
      <c r="C169" s="26" t="s">
        <v>15</v>
      </c>
      <c r="D169" s="26" t="s">
        <v>55</v>
      </c>
      <c r="E169" s="26" t="s">
        <v>45</v>
      </c>
      <c r="F169" s="26" t="s">
        <v>43</v>
      </c>
      <c r="G169" s="26" t="s">
        <v>55</v>
      </c>
      <c r="H169" s="26" t="s">
        <v>235</v>
      </c>
      <c r="I169" s="26" t="s">
        <v>108</v>
      </c>
      <c r="J169" s="8"/>
      <c r="K169" s="8"/>
      <c r="L169" s="8"/>
      <c r="M169" s="27">
        <f>M170</f>
        <v>132958191.48999999</v>
      </c>
      <c r="N169" s="27">
        <f t="shared" si="56"/>
        <v>0</v>
      </c>
      <c r="O169" s="27">
        <f t="shared" si="56"/>
        <v>0</v>
      </c>
      <c r="P169" s="67"/>
      <c r="Q169" s="67"/>
      <c r="R169" s="67"/>
    </row>
    <row r="170" spans="1:18" s="68" customFormat="1" ht="15.75" x14ac:dyDescent="0.2">
      <c r="A170" s="25" t="s">
        <v>188</v>
      </c>
      <c r="B170" s="26"/>
      <c r="C170" s="26"/>
      <c r="D170" s="26"/>
      <c r="E170" s="26"/>
      <c r="F170" s="26"/>
      <c r="G170" s="26"/>
      <c r="H170" s="26"/>
      <c r="I170" s="26"/>
      <c r="J170" s="8"/>
      <c r="K170" s="8"/>
      <c r="L170" s="8"/>
      <c r="M170" s="27">
        <f>M171</f>
        <v>132958191.48999999</v>
      </c>
      <c r="N170" s="27">
        <f t="shared" si="56"/>
        <v>0</v>
      </c>
      <c r="O170" s="27">
        <f t="shared" si="56"/>
        <v>0</v>
      </c>
      <c r="P170" s="67"/>
      <c r="Q170" s="67"/>
      <c r="R170" s="67"/>
    </row>
    <row r="171" spans="1:18" s="34" customFormat="1" ht="31.5" x14ac:dyDescent="0.2">
      <c r="A171" s="28" t="s">
        <v>236</v>
      </c>
      <c r="B171" s="29" t="s">
        <v>27</v>
      </c>
      <c r="C171" s="29" t="s">
        <v>15</v>
      </c>
      <c r="D171" s="29" t="s">
        <v>55</v>
      </c>
      <c r="E171" s="29" t="s">
        <v>45</v>
      </c>
      <c r="F171" s="29" t="s">
        <v>43</v>
      </c>
      <c r="G171" s="29" t="s">
        <v>55</v>
      </c>
      <c r="H171" s="29" t="s">
        <v>235</v>
      </c>
      <c r="I171" s="29" t="s">
        <v>108</v>
      </c>
      <c r="J171" s="13" t="s">
        <v>133</v>
      </c>
      <c r="K171" s="13">
        <v>1225</v>
      </c>
      <c r="L171" s="50" t="s">
        <v>84</v>
      </c>
      <c r="M171" s="30">
        <f>14405212.77+111439800+7113178.72</f>
        <v>132958191.48999999</v>
      </c>
      <c r="N171" s="30">
        <v>0</v>
      </c>
      <c r="O171" s="30">
        <v>0</v>
      </c>
      <c r="P171" s="33"/>
      <c r="Q171" s="33"/>
      <c r="R171" s="33"/>
    </row>
    <row r="172" spans="1:18" s="68" customFormat="1" ht="47.25" x14ac:dyDescent="0.2">
      <c r="A172" s="25" t="s">
        <v>234</v>
      </c>
      <c r="B172" s="26" t="s">
        <v>27</v>
      </c>
      <c r="C172" s="26" t="s">
        <v>15</v>
      </c>
      <c r="D172" s="26" t="s">
        <v>55</v>
      </c>
      <c r="E172" s="26" t="s">
        <v>45</v>
      </c>
      <c r="F172" s="26" t="s">
        <v>43</v>
      </c>
      <c r="G172" s="26" t="s">
        <v>55</v>
      </c>
      <c r="H172" s="26" t="s">
        <v>251</v>
      </c>
      <c r="I172" s="26"/>
      <c r="J172" s="8"/>
      <c r="K172" s="8"/>
      <c r="L172" s="8"/>
      <c r="M172" s="27">
        <f>M173</f>
        <v>171404348.06999999</v>
      </c>
      <c r="N172" s="27">
        <f t="shared" ref="N172:O174" si="57">N173</f>
        <v>0</v>
      </c>
      <c r="O172" s="27">
        <f t="shared" si="57"/>
        <v>0</v>
      </c>
      <c r="P172" s="67"/>
      <c r="Q172" s="67"/>
      <c r="R172" s="67"/>
    </row>
    <row r="173" spans="1:18" s="68" customFormat="1" ht="63" x14ac:dyDescent="0.2">
      <c r="A173" s="25" t="s">
        <v>107</v>
      </c>
      <c r="B173" s="26" t="s">
        <v>27</v>
      </c>
      <c r="C173" s="26" t="s">
        <v>15</v>
      </c>
      <c r="D173" s="26" t="s">
        <v>55</v>
      </c>
      <c r="E173" s="26" t="s">
        <v>45</v>
      </c>
      <c r="F173" s="26" t="s">
        <v>43</v>
      </c>
      <c r="G173" s="26" t="s">
        <v>55</v>
      </c>
      <c r="H173" s="26" t="s">
        <v>251</v>
      </c>
      <c r="I173" s="26" t="s">
        <v>108</v>
      </c>
      <c r="J173" s="8"/>
      <c r="K173" s="8"/>
      <c r="L173" s="8"/>
      <c r="M173" s="27">
        <f>M174</f>
        <v>171404348.06999999</v>
      </c>
      <c r="N173" s="27">
        <f t="shared" si="57"/>
        <v>0</v>
      </c>
      <c r="O173" s="27">
        <f t="shared" si="57"/>
        <v>0</v>
      </c>
      <c r="P173" s="67"/>
      <c r="Q173" s="67"/>
      <c r="R173" s="67"/>
    </row>
    <row r="174" spans="1:18" s="68" customFormat="1" ht="15.75" x14ac:dyDescent="0.2">
      <c r="A174" s="25" t="s">
        <v>188</v>
      </c>
      <c r="B174" s="26"/>
      <c r="C174" s="26"/>
      <c r="D174" s="26"/>
      <c r="E174" s="26"/>
      <c r="F174" s="26"/>
      <c r="G174" s="26"/>
      <c r="H174" s="26"/>
      <c r="I174" s="26"/>
      <c r="J174" s="8"/>
      <c r="K174" s="8"/>
      <c r="L174" s="8"/>
      <c r="M174" s="27">
        <f>M175</f>
        <v>171404348.06999999</v>
      </c>
      <c r="N174" s="27">
        <f t="shared" si="57"/>
        <v>0</v>
      </c>
      <c r="O174" s="27">
        <f t="shared" si="57"/>
        <v>0</v>
      </c>
      <c r="P174" s="67"/>
      <c r="Q174" s="67"/>
      <c r="R174" s="67"/>
    </row>
    <row r="175" spans="1:18" s="34" customFormat="1" ht="31.5" x14ac:dyDescent="0.2">
      <c r="A175" s="28" t="s">
        <v>236</v>
      </c>
      <c r="B175" s="29" t="s">
        <v>27</v>
      </c>
      <c r="C175" s="29" t="s">
        <v>15</v>
      </c>
      <c r="D175" s="29" t="s">
        <v>55</v>
      </c>
      <c r="E175" s="29" t="s">
        <v>45</v>
      </c>
      <c r="F175" s="29" t="s">
        <v>43</v>
      </c>
      <c r="G175" s="29" t="s">
        <v>55</v>
      </c>
      <c r="H175" s="29" t="s">
        <v>251</v>
      </c>
      <c r="I175" s="29" t="s">
        <v>108</v>
      </c>
      <c r="J175" s="13" t="s">
        <v>133</v>
      </c>
      <c r="K175" s="13">
        <v>1225</v>
      </c>
      <c r="L175" s="50" t="s">
        <v>84</v>
      </c>
      <c r="M175" s="30">
        <f>5000000+3967292.49+174990520.38-7113178.72-5440286.08</f>
        <v>171404348.06999999</v>
      </c>
      <c r="N175" s="30">
        <v>0</v>
      </c>
      <c r="O175" s="30">
        <v>0</v>
      </c>
      <c r="P175" s="33"/>
      <c r="Q175" s="33"/>
      <c r="R175" s="33"/>
    </row>
    <row r="176" spans="1:18" s="22" customFormat="1" ht="157.5" x14ac:dyDescent="0.2">
      <c r="A176" s="25" t="s">
        <v>134</v>
      </c>
      <c r="B176" s="26" t="s">
        <v>27</v>
      </c>
      <c r="C176" s="26" t="s">
        <v>15</v>
      </c>
      <c r="D176" s="26" t="s">
        <v>55</v>
      </c>
      <c r="E176" s="26" t="s">
        <v>45</v>
      </c>
      <c r="F176" s="26" t="s">
        <v>43</v>
      </c>
      <c r="G176" s="26" t="s">
        <v>55</v>
      </c>
      <c r="H176" s="26" t="s">
        <v>405</v>
      </c>
      <c r="I176" s="32" t="s">
        <v>0</v>
      </c>
      <c r="J176" s="32" t="s">
        <v>0</v>
      </c>
      <c r="K176" s="32" t="s">
        <v>0</v>
      </c>
      <c r="L176" s="32" t="s">
        <v>0</v>
      </c>
      <c r="M176" s="27">
        <f>M177</f>
        <v>0</v>
      </c>
      <c r="N176" s="27">
        <f t="shared" ref="N176:O178" si="58">N177</f>
        <v>275668109.61000001</v>
      </c>
      <c r="O176" s="27">
        <f t="shared" si="58"/>
        <v>0</v>
      </c>
      <c r="P176" s="21"/>
      <c r="Q176" s="21"/>
      <c r="R176" s="21"/>
    </row>
    <row r="177" spans="1:18" s="22" customFormat="1" ht="63" x14ac:dyDescent="0.2">
      <c r="A177" s="25" t="s">
        <v>107</v>
      </c>
      <c r="B177" s="26" t="s">
        <v>27</v>
      </c>
      <c r="C177" s="26" t="s">
        <v>15</v>
      </c>
      <c r="D177" s="26" t="s">
        <v>55</v>
      </c>
      <c r="E177" s="26" t="s">
        <v>45</v>
      </c>
      <c r="F177" s="26" t="s">
        <v>43</v>
      </c>
      <c r="G177" s="26" t="s">
        <v>55</v>
      </c>
      <c r="H177" s="26" t="s">
        <v>405</v>
      </c>
      <c r="I177" s="26" t="s">
        <v>108</v>
      </c>
      <c r="J177" s="26" t="s">
        <v>0</v>
      </c>
      <c r="K177" s="26" t="s">
        <v>0</v>
      </c>
      <c r="L177" s="26" t="s">
        <v>0</v>
      </c>
      <c r="M177" s="27">
        <f>M178</f>
        <v>0</v>
      </c>
      <c r="N177" s="27">
        <f t="shared" si="58"/>
        <v>275668109.61000001</v>
      </c>
      <c r="O177" s="27">
        <f t="shared" si="58"/>
        <v>0</v>
      </c>
      <c r="P177" s="21"/>
      <c r="Q177" s="21"/>
      <c r="R177" s="21"/>
    </row>
    <row r="178" spans="1:18" s="22" customFormat="1" ht="15.75" x14ac:dyDescent="0.2">
      <c r="A178" s="25" t="s">
        <v>188</v>
      </c>
      <c r="B178" s="51" t="s">
        <v>0</v>
      </c>
      <c r="C178" s="51" t="s">
        <v>0</v>
      </c>
      <c r="D178" s="51" t="s">
        <v>0</v>
      </c>
      <c r="E178" s="51" t="s">
        <v>0</v>
      </c>
      <c r="F178" s="51" t="s">
        <v>0</v>
      </c>
      <c r="G178" s="51" t="s">
        <v>0</v>
      </c>
      <c r="H178" s="51" t="s">
        <v>0</v>
      </c>
      <c r="I178" s="51" t="s">
        <v>0</v>
      </c>
      <c r="J178" s="51" t="s">
        <v>0</v>
      </c>
      <c r="K178" s="51" t="s">
        <v>0</v>
      </c>
      <c r="L178" s="51" t="s">
        <v>0</v>
      </c>
      <c r="M178" s="27">
        <f>M179</f>
        <v>0</v>
      </c>
      <c r="N178" s="27">
        <f t="shared" si="58"/>
        <v>275668109.61000001</v>
      </c>
      <c r="O178" s="27">
        <f t="shared" si="58"/>
        <v>0</v>
      </c>
      <c r="P178" s="21"/>
      <c r="Q178" s="21"/>
      <c r="R178" s="21"/>
    </row>
    <row r="179" spans="1:18" s="34" customFormat="1" ht="47.25" x14ac:dyDescent="0.2">
      <c r="A179" s="28" t="s">
        <v>132</v>
      </c>
      <c r="B179" s="29" t="s">
        <v>27</v>
      </c>
      <c r="C179" s="29" t="s">
        <v>15</v>
      </c>
      <c r="D179" s="29" t="s">
        <v>55</v>
      </c>
      <c r="E179" s="29" t="s">
        <v>45</v>
      </c>
      <c r="F179" s="29" t="s">
        <v>43</v>
      </c>
      <c r="G179" s="29" t="s">
        <v>55</v>
      </c>
      <c r="H179" s="29" t="s">
        <v>405</v>
      </c>
      <c r="I179" s="29" t="s">
        <v>108</v>
      </c>
      <c r="J179" s="13" t="s">
        <v>133</v>
      </c>
      <c r="K179" s="13">
        <v>1225</v>
      </c>
      <c r="L179" s="13" t="s">
        <v>116</v>
      </c>
      <c r="M179" s="30">
        <v>0</v>
      </c>
      <c r="N179" s="30">
        <f>301487486.07-25819376.46</f>
        <v>275668109.61000001</v>
      </c>
      <c r="O179" s="30">
        <v>0</v>
      </c>
      <c r="P179" s="33"/>
      <c r="Q179" s="33"/>
      <c r="R179" s="33"/>
    </row>
    <row r="180" spans="1:18" s="34" customFormat="1" ht="78.75" x14ac:dyDescent="0.2">
      <c r="A180" s="25" t="s">
        <v>135</v>
      </c>
      <c r="B180" s="26" t="s">
        <v>136</v>
      </c>
      <c r="C180" s="26" t="s">
        <v>0</v>
      </c>
      <c r="D180" s="26" t="s">
        <v>0</v>
      </c>
      <c r="E180" s="26" t="s">
        <v>0</v>
      </c>
      <c r="F180" s="26" t="s">
        <v>0</v>
      </c>
      <c r="G180" s="26" t="s">
        <v>0</v>
      </c>
      <c r="H180" s="32" t="s">
        <v>0</v>
      </c>
      <c r="I180" s="32" t="s">
        <v>0</v>
      </c>
      <c r="J180" s="32" t="s">
        <v>0</v>
      </c>
      <c r="K180" s="32" t="s">
        <v>0</v>
      </c>
      <c r="L180" s="32" t="s">
        <v>0</v>
      </c>
      <c r="M180" s="27">
        <f>M181+M195</f>
        <v>825920707.07999992</v>
      </c>
      <c r="N180" s="72">
        <f>N181+N195</f>
        <v>1410278781.1900001</v>
      </c>
      <c r="O180" s="27">
        <f t="shared" ref="O180" si="59">O181+O195</f>
        <v>1078963182.3800001</v>
      </c>
      <c r="P180" s="33"/>
      <c r="Q180" s="33"/>
      <c r="R180" s="33"/>
    </row>
    <row r="181" spans="1:18" s="34" customFormat="1" ht="31.5" x14ac:dyDescent="0.2">
      <c r="A181" s="25" t="s">
        <v>297</v>
      </c>
      <c r="B181" s="26" t="s">
        <v>136</v>
      </c>
      <c r="C181" s="26" t="s">
        <v>14</v>
      </c>
      <c r="D181" s="26" t="s">
        <v>298</v>
      </c>
      <c r="E181" s="26" t="s">
        <v>0</v>
      </c>
      <c r="F181" s="26" t="s">
        <v>0</v>
      </c>
      <c r="G181" s="26" t="s">
        <v>0</v>
      </c>
      <c r="H181" s="26" t="s">
        <v>0</v>
      </c>
      <c r="I181" s="26" t="s">
        <v>0</v>
      </c>
      <c r="J181" s="26" t="s">
        <v>0</v>
      </c>
      <c r="K181" s="26" t="s">
        <v>0</v>
      </c>
      <c r="L181" s="26" t="s">
        <v>0</v>
      </c>
      <c r="M181" s="27">
        <f>M182</f>
        <v>118850303.03999999</v>
      </c>
      <c r="N181" s="72">
        <f>N182</f>
        <v>298493360.20000005</v>
      </c>
      <c r="O181" s="27">
        <f t="shared" ref="N181:O185" si="60">O182</f>
        <v>333240404.04000002</v>
      </c>
      <c r="P181" s="33"/>
      <c r="Q181" s="33"/>
      <c r="R181" s="33"/>
    </row>
    <row r="182" spans="1:18" s="34" customFormat="1" ht="31.5" x14ac:dyDescent="0.2">
      <c r="A182" s="25" t="s">
        <v>166</v>
      </c>
      <c r="B182" s="26" t="s">
        <v>136</v>
      </c>
      <c r="C182" s="26" t="s">
        <v>14</v>
      </c>
      <c r="D182" s="26" t="s">
        <v>298</v>
      </c>
      <c r="E182" s="26" t="s">
        <v>45</v>
      </c>
      <c r="F182" s="26" t="s">
        <v>0</v>
      </c>
      <c r="G182" s="26" t="s">
        <v>0</v>
      </c>
      <c r="H182" s="26" t="s">
        <v>0</v>
      </c>
      <c r="I182" s="26" t="s">
        <v>0</v>
      </c>
      <c r="J182" s="26" t="s">
        <v>0</v>
      </c>
      <c r="K182" s="26" t="s">
        <v>0</v>
      </c>
      <c r="L182" s="26" t="s">
        <v>0</v>
      </c>
      <c r="M182" s="27">
        <f>M183</f>
        <v>118850303.03999999</v>
      </c>
      <c r="N182" s="72">
        <f t="shared" si="60"/>
        <v>298493360.20000005</v>
      </c>
      <c r="O182" s="27">
        <f t="shared" si="60"/>
        <v>333240404.04000002</v>
      </c>
      <c r="P182" s="33"/>
      <c r="Q182" s="33"/>
      <c r="R182" s="33"/>
    </row>
    <row r="183" spans="1:18" s="34" customFormat="1" ht="15.75" x14ac:dyDescent="0.2">
      <c r="A183" s="25" t="s">
        <v>128</v>
      </c>
      <c r="B183" s="26" t="s">
        <v>136</v>
      </c>
      <c r="C183" s="26" t="s">
        <v>14</v>
      </c>
      <c r="D183" s="26" t="s">
        <v>298</v>
      </c>
      <c r="E183" s="26" t="s">
        <v>45</v>
      </c>
      <c r="F183" s="26" t="s">
        <v>43</v>
      </c>
      <c r="G183" s="26" t="s">
        <v>0</v>
      </c>
      <c r="H183" s="26" t="s">
        <v>0</v>
      </c>
      <c r="I183" s="26" t="s">
        <v>0</v>
      </c>
      <c r="J183" s="26" t="s">
        <v>0</v>
      </c>
      <c r="K183" s="26" t="s">
        <v>0</v>
      </c>
      <c r="L183" s="26" t="s">
        <v>0</v>
      </c>
      <c r="M183" s="27">
        <f>M184</f>
        <v>118850303.03999999</v>
      </c>
      <c r="N183" s="72">
        <f t="shared" si="60"/>
        <v>298493360.20000005</v>
      </c>
      <c r="O183" s="27">
        <f t="shared" si="60"/>
        <v>333240404.04000002</v>
      </c>
      <c r="P183" s="33"/>
      <c r="Q183" s="33"/>
      <c r="R183" s="33"/>
    </row>
    <row r="184" spans="1:18" s="34" customFormat="1" ht="15.75" x14ac:dyDescent="0.2">
      <c r="A184" s="25" t="s">
        <v>299</v>
      </c>
      <c r="B184" s="26" t="s">
        <v>136</v>
      </c>
      <c r="C184" s="26" t="s">
        <v>14</v>
      </c>
      <c r="D184" s="26" t="s">
        <v>298</v>
      </c>
      <c r="E184" s="26" t="s">
        <v>45</v>
      </c>
      <c r="F184" s="26" t="s">
        <v>43</v>
      </c>
      <c r="G184" s="26" t="s">
        <v>32</v>
      </c>
      <c r="H184" s="26" t="s">
        <v>0</v>
      </c>
      <c r="I184" s="26" t="s">
        <v>0</v>
      </c>
      <c r="J184" s="26" t="s">
        <v>0</v>
      </c>
      <c r="K184" s="26" t="s">
        <v>0</v>
      </c>
      <c r="L184" s="26" t="s">
        <v>0</v>
      </c>
      <c r="M184" s="27">
        <f>M185+M191</f>
        <v>118850303.03999999</v>
      </c>
      <c r="N184" s="72">
        <f t="shared" ref="N184:O184" si="61">N185+N191</f>
        <v>298493360.20000005</v>
      </c>
      <c r="O184" s="27">
        <f t="shared" si="61"/>
        <v>333240404.04000002</v>
      </c>
      <c r="P184" s="33"/>
      <c r="Q184" s="33"/>
      <c r="R184" s="33"/>
    </row>
    <row r="185" spans="1:18" s="34" customFormat="1" ht="31.5" x14ac:dyDescent="0.2">
      <c r="A185" s="25" t="s">
        <v>300</v>
      </c>
      <c r="B185" s="26" t="s">
        <v>136</v>
      </c>
      <c r="C185" s="26" t="s">
        <v>14</v>
      </c>
      <c r="D185" s="26" t="s">
        <v>298</v>
      </c>
      <c r="E185" s="26" t="s">
        <v>45</v>
      </c>
      <c r="F185" s="26" t="s">
        <v>43</v>
      </c>
      <c r="G185" s="26" t="s">
        <v>32</v>
      </c>
      <c r="H185" s="26" t="s">
        <v>301</v>
      </c>
      <c r="I185" s="26" t="s">
        <v>0</v>
      </c>
      <c r="J185" s="26" t="s">
        <v>0</v>
      </c>
      <c r="K185" s="26" t="s">
        <v>0</v>
      </c>
      <c r="L185" s="26" t="s">
        <v>0</v>
      </c>
      <c r="M185" s="27">
        <f>M186</f>
        <v>118850303.03999999</v>
      </c>
      <c r="N185" s="27">
        <f t="shared" si="60"/>
        <v>285913232.33000004</v>
      </c>
      <c r="O185" s="27">
        <f t="shared" si="60"/>
        <v>333240404.04000002</v>
      </c>
      <c r="P185" s="33"/>
      <c r="Q185" s="33"/>
      <c r="R185" s="33"/>
    </row>
    <row r="186" spans="1:18" s="34" customFormat="1" ht="63" x14ac:dyDescent="0.2">
      <c r="A186" s="25" t="s">
        <v>107</v>
      </c>
      <c r="B186" s="26" t="s">
        <v>136</v>
      </c>
      <c r="C186" s="26" t="s">
        <v>14</v>
      </c>
      <c r="D186" s="26" t="s">
        <v>298</v>
      </c>
      <c r="E186" s="26" t="s">
        <v>45</v>
      </c>
      <c r="F186" s="26" t="s">
        <v>43</v>
      </c>
      <c r="G186" s="26" t="s">
        <v>32</v>
      </c>
      <c r="H186" s="26" t="s">
        <v>301</v>
      </c>
      <c r="I186" s="26" t="s">
        <v>108</v>
      </c>
      <c r="J186" s="26" t="s">
        <v>0</v>
      </c>
      <c r="K186" s="26" t="s">
        <v>0</v>
      </c>
      <c r="L186" s="26" t="s">
        <v>0</v>
      </c>
      <c r="M186" s="27">
        <f>M187+M189</f>
        <v>118850303.03999999</v>
      </c>
      <c r="N186" s="27">
        <f t="shared" ref="N186:O186" si="62">N187+N189</f>
        <v>285913232.33000004</v>
      </c>
      <c r="O186" s="27">
        <f t="shared" si="62"/>
        <v>333240404.04000002</v>
      </c>
      <c r="P186" s="33"/>
      <c r="Q186" s="33"/>
      <c r="R186" s="33"/>
    </row>
    <row r="187" spans="1:18" s="34" customFormat="1" ht="15.75" x14ac:dyDescent="0.2">
      <c r="A187" s="25" t="s">
        <v>188</v>
      </c>
      <c r="B187" s="26"/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27">
        <f>M188</f>
        <v>45102828.289999999</v>
      </c>
      <c r="N187" s="27">
        <f t="shared" ref="N187:O187" si="63">N188</f>
        <v>248879595.96000004</v>
      </c>
      <c r="O187" s="27">
        <f t="shared" si="63"/>
        <v>333240404.04000002</v>
      </c>
      <c r="P187" s="33"/>
      <c r="Q187" s="33"/>
      <c r="R187" s="33"/>
    </row>
    <row r="188" spans="1:18" s="34" customFormat="1" ht="31.7" customHeight="1" x14ac:dyDescent="0.2">
      <c r="A188" s="28" t="s">
        <v>303</v>
      </c>
      <c r="B188" s="29" t="s">
        <v>136</v>
      </c>
      <c r="C188" s="29" t="s">
        <v>14</v>
      </c>
      <c r="D188" s="29" t="s">
        <v>298</v>
      </c>
      <c r="E188" s="29" t="s">
        <v>45</v>
      </c>
      <c r="F188" s="29" t="s">
        <v>43</v>
      </c>
      <c r="G188" s="29" t="s">
        <v>32</v>
      </c>
      <c r="H188" s="29" t="s">
        <v>301</v>
      </c>
      <c r="I188" s="29" t="s">
        <v>108</v>
      </c>
      <c r="J188" s="29" t="s">
        <v>233</v>
      </c>
      <c r="K188" s="29" t="s">
        <v>324</v>
      </c>
      <c r="L188" s="29" t="s">
        <v>85</v>
      </c>
      <c r="M188" s="30">
        <f>19850303.04+25252525.25</f>
        <v>45102828.289999999</v>
      </c>
      <c r="N188" s="30">
        <f>265108232.33+9023888.88-25252525.25</f>
        <v>248879595.96000004</v>
      </c>
      <c r="O188" s="30">
        <v>333240404.04000002</v>
      </c>
      <c r="P188" s="33"/>
      <c r="Q188" s="33"/>
      <c r="R188" s="33"/>
    </row>
    <row r="189" spans="1:18" s="68" customFormat="1" ht="15.75" x14ac:dyDescent="0.2">
      <c r="A189" s="25" t="s">
        <v>177</v>
      </c>
      <c r="B189" s="26"/>
      <c r="C189" s="26"/>
      <c r="D189" s="26"/>
      <c r="E189" s="26"/>
      <c r="F189" s="26"/>
      <c r="G189" s="26"/>
      <c r="H189" s="26"/>
      <c r="I189" s="26"/>
      <c r="J189" s="26"/>
      <c r="K189" s="26"/>
      <c r="L189" s="26"/>
      <c r="M189" s="27">
        <f>M190</f>
        <v>73747474.75</v>
      </c>
      <c r="N189" s="27">
        <f t="shared" ref="N189:O189" si="64">N190</f>
        <v>37033636.369999997</v>
      </c>
      <c r="O189" s="27">
        <f t="shared" si="64"/>
        <v>0</v>
      </c>
      <c r="P189" s="33"/>
      <c r="Q189" s="33"/>
      <c r="R189" s="33"/>
    </row>
    <row r="190" spans="1:18" s="70" customFormat="1" ht="47.25" x14ac:dyDescent="0.2">
      <c r="A190" s="28" t="s">
        <v>302</v>
      </c>
      <c r="B190" s="29" t="s">
        <v>136</v>
      </c>
      <c r="C190" s="29" t="s">
        <v>14</v>
      </c>
      <c r="D190" s="29" t="s">
        <v>298</v>
      </c>
      <c r="E190" s="29" t="s">
        <v>45</v>
      </c>
      <c r="F190" s="29" t="s">
        <v>43</v>
      </c>
      <c r="G190" s="29" t="s">
        <v>32</v>
      </c>
      <c r="H190" s="29" t="s">
        <v>301</v>
      </c>
      <c r="I190" s="29" t="s">
        <v>108</v>
      </c>
      <c r="J190" s="29" t="s">
        <v>233</v>
      </c>
      <c r="K190" s="29" t="s">
        <v>304</v>
      </c>
      <c r="L190" s="29" t="s">
        <v>116</v>
      </c>
      <c r="M190" s="30">
        <f>99000000-25252525.25</f>
        <v>73747474.75</v>
      </c>
      <c r="N190" s="30">
        <f>20805000-9023888.88+25252525.25</f>
        <v>37033636.369999997</v>
      </c>
      <c r="O190" s="30">
        <v>0</v>
      </c>
      <c r="P190" s="33"/>
      <c r="Q190" s="33"/>
      <c r="R190" s="33"/>
    </row>
    <row r="191" spans="1:18" s="24" customFormat="1" ht="31.5" x14ac:dyDescent="0.2">
      <c r="A191" s="87" t="s">
        <v>300</v>
      </c>
      <c r="B191" s="88" t="s">
        <v>136</v>
      </c>
      <c r="C191" s="88" t="s">
        <v>14</v>
      </c>
      <c r="D191" s="88" t="s">
        <v>298</v>
      </c>
      <c r="E191" s="88" t="s">
        <v>45</v>
      </c>
      <c r="F191" s="88" t="s">
        <v>43</v>
      </c>
      <c r="G191" s="88" t="s">
        <v>32</v>
      </c>
      <c r="H191" s="88" t="s">
        <v>436</v>
      </c>
      <c r="I191" s="88"/>
      <c r="J191" s="88"/>
      <c r="K191" s="88"/>
      <c r="L191" s="88"/>
      <c r="M191" s="72">
        <f>M192</f>
        <v>0</v>
      </c>
      <c r="N191" s="72">
        <f t="shared" ref="N191:O191" si="65">N192</f>
        <v>12580127.869999999</v>
      </c>
      <c r="O191" s="72">
        <f t="shared" si="65"/>
        <v>0</v>
      </c>
      <c r="P191" s="23"/>
      <c r="Q191" s="23"/>
      <c r="R191" s="23"/>
    </row>
    <row r="192" spans="1:18" s="24" customFormat="1" ht="63" x14ac:dyDescent="0.2">
      <c r="A192" s="87" t="s">
        <v>107</v>
      </c>
      <c r="B192" s="88" t="s">
        <v>136</v>
      </c>
      <c r="C192" s="88" t="s">
        <v>14</v>
      </c>
      <c r="D192" s="88" t="s">
        <v>298</v>
      </c>
      <c r="E192" s="88" t="s">
        <v>45</v>
      </c>
      <c r="F192" s="88" t="s">
        <v>43</v>
      </c>
      <c r="G192" s="88" t="s">
        <v>32</v>
      </c>
      <c r="H192" s="88" t="s">
        <v>436</v>
      </c>
      <c r="I192" s="88" t="s">
        <v>108</v>
      </c>
      <c r="J192" s="88"/>
      <c r="K192" s="88"/>
      <c r="L192" s="88"/>
      <c r="M192" s="72">
        <f>M193</f>
        <v>0</v>
      </c>
      <c r="N192" s="72">
        <f t="shared" ref="N192:O192" si="66">N193</f>
        <v>12580127.869999999</v>
      </c>
      <c r="O192" s="72">
        <f t="shared" si="66"/>
        <v>0</v>
      </c>
      <c r="P192" s="23"/>
      <c r="Q192" s="23"/>
      <c r="R192" s="23"/>
    </row>
    <row r="193" spans="1:18" s="24" customFormat="1" ht="15.75" x14ac:dyDescent="0.2">
      <c r="A193" s="87" t="s">
        <v>177</v>
      </c>
      <c r="B193" s="88"/>
      <c r="C193" s="88"/>
      <c r="D193" s="88"/>
      <c r="E193" s="88"/>
      <c r="F193" s="88"/>
      <c r="G193" s="88"/>
      <c r="H193" s="88"/>
      <c r="I193" s="88"/>
      <c r="J193" s="88"/>
      <c r="K193" s="88"/>
      <c r="L193" s="88"/>
      <c r="M193" s="72">
        <f>M194</f>
        <v>0</v>
      </c>
      <c r="N193" s="72">
        <f t="shared" ref="N193:O193" si="67">N194</f>
        <v>12580127.869999999</v>
      </c>
      <c r="O193" s="72">
        <f t="shared" si="67"/>
        <v>0</v>
      </c>
      <c r="P193" s="23"/>
      <c r="Q193" s="23"/>
      <c r="R193" s="23"/>
    </row>
    <row r="194" spans="1:18" s="48" customFormat="1" ht="47.25" x14ac:dyDescent="0.2">
      <c r="A194" s="83" t="s">
        <v>302</v>
      </c>
      <c r="B194" s="84" t="s">
        <v>136</v>
      </c>
      <c r="C194" s="84" t="s">
        <v>14</v>
      </c>
      <c r="D194" s="84" t="s">
        <v>298</v>
      </c>
      <c r="E194" s="84" t="s">
        <v>45</v>
      </c>
      <c r="F194" s="84" t="s">
        <v>43</v>
      </c>
      <c r="G194" s="84" t="s">
        <v>32</v>
      </c>
      <c r="H194" s="84" t="s">
        <v>436</v>
      </c>
      <c r="I194" s="84" t="s">
        <v>108</v>
      </c>
      <c r="J194" s="84" t="s">
        <v>233</v>
      </c>
      <c r="K194" s="84" t="s">
        <v>304</v>
      </c>
      <c r="L194" s="84" t="s">
        <v>116</v>
      </c>
      <c r="M194" s="71">
        <v>0</v>
      </c>
      <c r="N194" s="71">
        <v>12580127.869999999</v>
      </c>
      <c r="O194" s="71">
        <v>0</v>
      </c>
      <c r="P194" s="47"/>
      <c r="Q194" s="47"/>
      <c r="R194" s="47"/>
    </row>
    <row r="195" spans="1:18" s="34" customFormat="1" ht="47.25" x14ac:dyDescent="0.2">
      <c r="A195" s="25" t="s">
        <v>137</v>
      </c>
      <c r="B195" s="26" t="s">
        <v>136</v>
      </c>
      <c r="C195" s="26" t="s">
        <v>14</v>
      </c>
      <c r="D195" s="26" t="s">
        <v>138</v>
      </c>
      <c r="E195" s="26" t="s">
        <v>0</v>
      </c>
      <c r="F195" s="26" t="s">
        <v>0</v>
      </c>
      <c r="G195" s="26" t="s">
        <v>0</v>
      </c>
      <c r="H195" s="32" t="s">
        <v>0</v>
      </c>
      <c r="I195" s="32" t="s">
        <v>0</v>
      </c>
      <c r="J195" s="32" t="s">
        <v>0</v>
      </c>
      <c r="K195" s="32" t="s">
        <v>0</v>
      </c>
      <c r="L195" s="32" t="s">
        <v>0</v>
      </c>
      <c r="M195" s="27">
        <f t="shared" ref="M195:O203" si="68">M196</f>
        <v>707070404.03999996</v>
      </c>
      <c r="N195" s="27">
        <f t="shared" si="68"/>
        <v>1111785420.99</v>
      </c>
      <c r="O195" s="27">
        <f t="shared" si="68"/>
        <v>745722778.34000003</v>
      </c>
      <c r="P195" s="33"/>
      <c r="Q195" s="33"/>
      <c r="R195" s="33"/>
    </row>
    <row r="196" spans="1:18" s="34" customFormat="1" ht="31.5" x14ac:dyDescent="0.2">
      <c r="A196" s="25" t="s">
        <v>166</v>
      </c>
      <c r="B196" s="26" t="s">
        <v>136</v>
      </c>
      <c r="C196" s="26" t="s">
        <v>14</v>
      </c>
      <c r="D196" s="26" t="s">
        <v>138</v>
      </c>
      <c r="E196" s="26" t="s">
        <v>45</v>
      </c>
      <c r="F196" s="26" t="s">
        <v>0</v>
      </c>
      <c r="G196" s="26" t="s">
        <v>0</v>
      </c>
      <c r="H196" s="32" t="s">
        <v>0</v>
      </c>
      <c r="I196" s="32" t="s">
        <v>0</v>
      </c>
      <c r="J196" s="32" t="s">
        <v>0</v>
      </c>
      <c r="K196" s="32" t="s">
        <v>0</v>
      </c>
      <c r="L196" s="32" t="s">
        <v>0</v>
      </c>
      <c r="M196" s="27">
        <f t="shared" si="68"/>
        <v>707070404.03999996</v>
      </c>
      <c r="N196" s="27">
        <f t="shared" si="68"/>
        <v>1111785420.99</v>
      </c>
      <c r="O196" s="27">
        <f t="shared" si="68"/>
        <v>745722778.34000003</v>
      </c>
      <c r="P196" s="33"/>
      <c r="Q196" s="33"/>
      <c r="R196" s="33"/>
    </row>
    <row r="197" spans="1:18" s="34" customFormat="1" ht="15.75" x14ac:dyDescent="0.2">
      <c r="A197" s="35" t="s">
        <v>35</v>
      </c>
      <c r="B197" s="26" t="s">
        <v>136</v>
      </c>
      <c r="C197" s="26" t="s">
        <v>14</v>
      </c>
      <c r="D197" s="26" t="s">
        <v>138</v>
      </c>
      <c r="E197" s="26" t="s">
        <v>45</v>
      </c>
      <c r="F197" s="26" t="s">
        <v>36</v>
      </c>
      <c r="G197" s="26" t="s">
        <v>0</v>
      </c>
      <c r="H197" s="26" t="s">
        <v>0</v>
      </c>
      <c r="I197" s="26" t="s">
        <v>0</v>
      </c>
      <c r="J197" s="26" t="s">
        <v>0</v>
      </c>
      <c r="K197" s="26" t="s">
        <v>0</v>
      </c>
      <c r="L197" s="26" t="s">
        <v>0</v>
      </c>
      <c r="M197" s="27">
        <f t="shared" si="68"/>
        <v>707070404.03999996</v>
      </c>
      <c r="N197" s="27">
        <f t="shared" si="68"/>
        <v>1111785420.99</v>
      </c>
      <c r="O197" s="27">
        <f t="shared" si="68"/>
        <v>745722778.34000003</v>
      </c>
      <c r="P197" s="33"/>
      <c r="Q197" s="33"/>
      <c r="R197" s="33"/>
    </row>
    <row r="198" spans="1:18" s="34" customFormat="1" ht="31.5" x14ac:dyDescent="0.2">
      <c r="A198" s="35" t="s">
        <v>46</v>
      </c>
      <c r="B198" s="26" t="s">
        <v>136</v>
      </c>
      <c r="C198" s="26" t="s">
        <v>14</v>
      </c>
      <c r="D198" s="26" t="s">
        <v>138</v>
      </c>
      <c r="E198" s="26" t="s">
        <v>45</v>
      </c>
      <c r="F198" s="26" t="s">
        <v>36</v>
      </c>
      <c r="G198" s="26" t="s">
        <v>47</v>
      </c>
      <c r="H198" s="26" t="s">
        <v>0</v>
      </c>
      <c r="I198" s="26" t="s">
        <v>0</v>
      </c>
      <c r="J198" s="26" t="s">
        <v>0</v>
      </c>
      <c r="K198" s="26" t="s">
        <v>0</v>
      </c>
      <c r="L198" s="26" t="s">
        <v>0</v>
      </c>
      <c r="M198" s="27">
        <f>M199+M203</f>
        <v>707070404.03999996</v>
      </c>
      <c r="N198" s="27">
        <f>N199+N203+N207</f>
        <v>1111785420.99</v>
      </c>
      <c r="O198" s="27">
        <f>O199+O203+O207</f>
        <v>745722778.34000003</v>
      </c>
      <c r="P198" s="33"/>
      <c r="Q198" s="33"/>
      <c r="R198" s="33"/>
    </row>
    <row r="199" spans="1:18" s="34" customFormat="1" ht="110.25" x14ac:dyDescent="0.2">
      <c r="A199" s="25" t="s">
        <v>420</v>
      </c>
      <c r="B199" s="26" t="s">
        <v>136</v>
      </c>
      <c r="C199" s="26" t="s">
        <v>14</v>
      </c>
      <c r="D199" s="26" t="s">
        <v>138</v>
      </c>
      <c r="E199" s="26" t="s">
        <v>45</v>
      </c>
      <c r="F199" s="26" t="s">
        <v>36</v>
      </c>
      <c r="G199" s="26" t="s">
        <v>47</v>
      </c>
      <c r="H199" s="26" t="s">
        <v>419</v>
      </c>
      <c r="I199" s="26"/>
      <c r="J199" s="26"/>
      <c r="K199" s="26"/>
      <c r="L199" s="26"/>
      <c r="M199" s="27">
        <f>M200</f>
        <v>707070404.03999996</v>
      </c>
      <c r="N199" s="27">
        <f t="shared" ref="N199:O199" si="69">N200</f>
        <v>0</v>
      </c>
      <c r="O199" s="27">
        <f t="shared" si="69"/>
        <v>0</v>
      </c>
      <c r="P199" s="33"/>
      <c r="Q199" s="33"/>
      <c r="R199" s="33"/>
    </row>
    <row r="200" spans="1:18" s="34" customFormat="1" ht="63" x14ac:dyDescent="0.2">
      <c r="A200" s="25" t="s">
        <v>107</v>
      </c>
      <c r="B200" s="29" t="s">
        <v>136</v>
      </c>
      <c r="C200" s="29" t="s">
        <v>14</v>
      </c>
      <c r="D200" s="29" t="s">
        <v>138</v>
      </c>
      <c r="E200" s="29" t="s">
        <v>45</v>
      </c>
      <c r="F200" s="29" t="s">
        <v>36</v>
      </c>
      <c r="G200" s="29" t="s">
        <v>47</v>
      </c>
      <c r="H200" s="29" t="s">
        <v>419</v>
      </c>
      <c r="I200" s="29" t="s">
        <v>108</v>
      </c>
      <c r="J200" s="50"/>
      <c r="K200" s="50"/>
      <c r="L200" s="50"/>
      <c r="M200" s="30">
        <f>M202</f>
        <v>707070404.03999996</v>
      </c>
      <c r="N200" s="30">
        <f t="shared" ref="N200:O200" si="70">N202</f>
        <v>0</v>
      </c>
      <c r="O200" s="30">
        <f t="shared" si="70"/>
        <v>0</v>
      </c>
      <c r="P200" s="33"/>
      <c r="Q200" s="33"/>
      <c r="R200" s="33"/>
    </row>
    <row r="201" spans="1:18" s="34" customFormat="1" ht="15.75" x14ac:dyDescent="0.2">
      <c r="A201" s="25" t="s">
        <v>188</v>
      </c>
      <c r="B201" s="26"/>
      <c r="C201" s="26"/>
      <c r="D201" s="26"/>
      <c r="E201" s="26"/>
      <c r="F201" s="26"/>
      <c r="G201" s="26"/>
      <c r="H201" s="26"/>
      <c r="I201" s="26"/>
      <c r="J201" s="26"/>
      <c r="K201" s="26"/>
      <c r="L201" s="26"/>
      <c r="M201" s="27"/>
      <c r="N201" s="27"/>
      <c r="O201" s="27"/>
      <c r="P201" s="33"/>
      <c r="Q201" s="33"/>
      <c r="R201" s="33"/>
    </row>
    <row r="202" spans="1:18" s="34" customFormat="1" ht="63" x14ac:dyDescent="0.2">
      <c r="A202" s="28" t="s">
        <v>142</v>
      </c>
      <c r="B202" s="29" t="s">
        <v>136</v>
      </c>
      <c r="C202" s="29" t="s">
        <v>14</v>
      </c>
      <c r="D202" s="29" t="s">
        <v>138</v>
      </c>
      <c r="E202" s="29" t="s">
        <v>45</v>
      </c>
      <c r="F202" s="29" t="s">
        <v>36</v>
      </c>
      <c r="G202" s="29" t="s">
        <v>47</v>
      </c>
      <c r="H202" s="29" t="s">
        <v>419</v>
      </c>
      <c r="I202" s="29" t="s">
        <v>108</v>
      </c>
      <c r="J202" s="50" t="s">
        <v>170</v>
      </c>
      <c r="K202" s="50" t="s">
        <v>175</v>
      </c>
      <c r="L202" s="50" t="s">
        <v>418</v>
      </c>
      <c r="M202" s="30">
        <v>707070404.03999996</v>
      </c>
      <c r="N202" s="30">
        <v>0</v>
      </c>
      <c r="O202" s="30">
        <v>0</v>
      </c>
      <c r="P202" s="33"/>
      <c r="Q202" s="33"/>
      <c r="R202" s="33"/>
    </row>
    <row r="203" spans="1:18" s="34" customFormat="1" ht="110.25" x14ac:dyDescent="0.2">
      <c r="A203" s="25" t="s">
        <v>420</v>
      </c>
      <c r="B203" s="26" t="s">
        <v>136</v>
      </c>
      <c r="C203" s="26" t="s">
        <v>14</v>
      </c>
      <c r="D203" s="26" t="s">
        <v>138</v>
      </c>
      <c r="E203" s="26" t="s">
        <v>45</v>
      </c>
      <c r="F203" s="26" t="s">
        <v>36</v>
      </c>
      <c r="G203" s="26" t="s">
        <v>47</v>
      </c>
      <c r="H203" s="26" t="s">
        <v>421</v>
      </c>
      <c r="I203" s="32"/>
      <c r="J203" s="32" t="s">
        <v>0</v>
      </c>
      <c r="K203" s="32" t="s">
        <v>0</v>
      </c>
      <c r="L203" s="32" t="s">
        <v>0</v>
      </c>
      <c r="M203" s="27">
        <f t="shared" si="68"/>
        <v>0</v>
      </c>
      <c r="N203" s="27">
        <f t="shared" si="68"/>
        <v>681966030.99000001</v>
      </c>
      <c r="O203" s="27">
        <f t="shared" si="68"/>
        <v>745722778.34000003</v>
      </c>
      <c r="P203" s="33"/>
      <c r="Q203" s="33"/>
      <c r="R203" s="33"/>
    </row>
    <row r="204" spans="1:18" s="34" customFormat="1" ht="63" x14ac:dyDescent="0.2">
      <c r="A204" s="25" t="s">
        <v>107</v>
      </c>
      <c r="B204" s="26" t="s">
        <v>136</v>
      </c>
      <c r="C204" s="26" t="s">
        <v>14</v>
      </c>
      <c r="D204" s="26" t="s">
        <v>138</v>
      </c>
      <c r="E204" s="26" t="s">
        <v>45</v>
      </c>
      <c r="F204" s="26" t="s">
        <v>36</v>
      </c>
      <c r="G204" s="26" t="s">
        <v>47</v>
      </c>
      <c r="H204" s="26" t="s">
        <v>421</v>
      </c>
      <c r="I204" s="26" t="s">
        <v>108</v>
      </c>
      <c r="J204" s="26" t="s">
        <v>0</v>
      </c>
      <c r="K204" s="26" t="s">
        <v>0</v>
      </c>
      <c r="L204" s="26" t="s">
        <v>0</v>
      </c>
      <c r="M204" s="27">
        <f>M205+M209</f>
        <v>0</v>
      </c>
      <c r="N204" s="27">
        <f>N205</f>
        <v>681966030.99000001</v>
      </c>
      <c r="O204" s="27">
        <f t="shared" ref="O204" si="71">O205+O209</f>
        <v>745722778.34000003</v>
      </c>
      <c r="P204" s="33"/>
      <c r="Q204" s="33"/>
      <c r="R204" s="33"/>
    </row>
    <row r="205" spans="1:18" s="34" customFormat="1" ht="15.75" x14ac:dyDescent="0.2">
      <c r="A205" s="25" t="s">
        <v>188</v>
      </c>
      <c r="B205" s="26"/>
      <c r="C205" s="26"/>
      <c r="D205" s="26"/>
      <c r="E205" s="26"/>
      <c r="F205" s="26"/>
      <c r="G205" s="26"/>
      <c r="H205" s="26"/>
      <c r="I205" s="26"/>
      <c r="J205" s="26"/>
      <c r="K205" s="26"/>
      <c r="L205" s="26"/>
      <c r="M205" s="27">
        <f>M206</f>
        <v>0</v>
      </c>
      <c r="N205" s="27">
        <f t="shared" ref="N205:O205" si="72">N206</f>
        <v>681966030.99000001</v>
      </c>
      <c r="O205" s="27">
        <f t="shared" si="72"/>
        <v>745722778.34000003</v>
      </c>
      <c r="P205" s="33"/>
      <c r="Q205" s="33"/>
      <c r="R205" s="33"/>
    </row>
    <row r="206" spans="1:18" s="70" customFormat="1" ht="63" x14ac:dyDescent="0.2">
      <c r="A206" s="28" t="s">
        <v>142</v>
      </c>
      <c r="B206" s="29" t="s">
        <v>136</v>
      </c>
      <c r="C206" s="29" t="s">
        <v>14</v>
      </c>
      <c r="D206" s="29" t="s">
        <v>138</v>
      </c>
      <c r="E206" s="29" t="s">
        <v>45</v>
      </c>
      <c r="F206" s="29" t="s">
        <v>36</v>
      </c>
      <c r="G206" s="29" t="s">
        <v>47</v>
      </c>
      <c r="H206" s="29" t="s">
        <v>421</v>
      </c>
      <c r="I206" s="29" t="s">
        <v>108</v>
      </c>
      <c r="J206" s="50" t="s">
        <v>170</v>
      </c>
      <c r="K206" s="50" t="s">
        <v>175</v>
      </c>
      <c r="L206" s="50" t="s">
        <v>418</v>
      </c>
      <c r="M206" s="30">
        <v>0</v>
      </c>
      <c r="N206" s="30">
        <v>681966030.99000001</v>
      </c>
      <c r="O206" s="30">
        <v>745722778.34000003</v>
      </c>
      <c r="P206" s="69">
        <f>699999700+7070704.04</f>
        <v>707070404.03999996</v>
      </c>
      <c r="Q206" s="69">
        <f>681966030.99</f>
        <v>681966030.99000001</v>
      </c>
      <c r="R206" s="69">
        <f>745722778.34</f>
        <v>745722778.34000003</v>
      </c>
    </row>
    <row r="207" spans="1:18" s="70" customFormat="1" ht="47.25" x14ac:dyDescent="0.2">
      <c r="A207" s="25" t="s">
        <v>139</v>
      </c>
      <c r="B207" s="26" t="s">
        <v>136</v>
      </c>
      <c r="C207" s="26" t="s">
        <v>14</v>
      </c>
      <c r="D207" s="26" t="s">
        <v>138</v>
      </c>
      <c r="E207" s="26" t="s">
        <v>45</v>
      </c>
      <c r="F207" s="26" t="s">
        <v>36</v>
      </c>
      <c r="G207" s="26" t="s">
        <v>47</v>
      </c>
      <c r="H207" s="26" t="s">
        <v>140</v>
      </c>
      <c r="I207" s="32"/>
      <c r="J207" s="32" t="s">
        <v>0</v>
      </c>
      <c r="K207" s="32" t="s">
        <v>0</v>
      </c>
      <c r="L207" s="32" t="s">
        <v>0</v>
      </c>
      <c r="M207" s="27">
        <f t="shared" ref="M207:O207" si="73">M208</f>
        <v>0</v>
      </c>
      <c r="N207" s="27">
        <f t="shared" si="73"/>
        <v>429819390</v>
      </c>
      <c r="O207" s="27">
        <f t="shared" si="73"/>
        <v>0</v>
      </c>
      <c r="P207" s="69"/>
      <c r="Q207" s="69"/>
      <c r="R207" s="69"/>
    </row>
    <row r="208" spans="1:18" s="70" customFormat="1" ht="63" x14ac:dyDescent="0.2">
      <c r="A208" s="25" t="s">
        <v>107</v>
      </c>
      <c r="B208" s="26" t="s">
        <v>136</v>
      </c>
      <c r="C208" s="26" t="s">
        <v>14</v>
      </c>
      <c r="D208" s="26" t="s">
        <v>138</v>
      </c>
      <c r="E208" s="26" t="s">
        <v>45</v>
      </c>
      <c r="F208" s="26" t="s">
        <v>36</v>
      </c>
      <c r="G208" s="26" t="s">
        <v>47</v>
      </c>
      <c r="H208" s="26" t="s">
        <v>140</v>
      </c>
      <c r="I208" s="26" t="s">
        <v>108</v>
      </c>
      <c r="J208" s="26" t="s">
        <v>0</v>
      </c>
      <c r="K208" s="26" t="s">
        <v>0</v>
      </c>
      <c r="L208" s="26" t="s">
        <v>0</v>
      </c>
      <c r="M208" s="27">
        <f>M209+M211</f>
        <v>0</v>
      </c>
      <c r="N208" s="27">
        <f>N209</f>
        <v>429819390</v>
      </c>
      <c r="O208" s="27">
        <f t="shared" ref="O208" si="74">O209+O211</f>
        <v>0</v>
      </c>
      <c r="P208" s="69"/>
      <c r="Q208" s="69"/>
      <c r="R208" s="69"/>
    </row>
    <row r="209" spans="1:18" s="34" customFormat="1" ht="15.75" x14ac:dyDescent="0.2">
      <c r="A209" s="25" t="s">
        <v>177</v>
      </c>
      <c r="B209" s="26"/>
      <c r="C209" s="26"/>
      <c r="D209" s="26"/>
      <c r="E209" s="26"/>
      <c r="F209" s="26"/>
      <c r="G209" s="26"/>
      <c r="H209" s="26"/>
      <c r="I209" s="26"/>
      <c r="J209" s="26"/>
      <c r="K209" s="26"/>
      <c r="L209" s="26"/>
      <c r="M209" s="27">
        <f>M210+M211</f>
        <v>0</v>
      </c>
      <c r="N209" s="27">
        <f t="shared" ref="N209:O209" si="75">N210+N211</f>
        <v>429819390</v>
      </c>
      <c r="O209" s="27">
        <f t="shared" si="75"/>
        <v>0</v>
      </c>
      <c r="P209" s="33"/>
      <c r="Q209" s="33"/>
      <c r="R209" s="33"/>
    </row>
    <row r="210" spans="1:18" ht="63" x14ac:dyDescent="0.2">
      <c r="A210" s="28" t="s">
        <v>141</v>
      </c>
      <c r="B210" s="29" t="s">
        <v>136</v>
      </c>
      <c r="C210" s="29" t="s">
        <v>14</v>
      </c>
      <c r="D210" s="29" t="s">
        <v>138</v>
      </c>
      <c r="E210" s="29" t="s">
        <v>45</v>
      </c>
      <c r="F210" s="29" t="s">
        <v>36</v>
      </c>
      <c r="G210" s="29" t="s">
        <v>47</v>
      </c>
      <c r="H210" s="29" t="s">
        <v>140</v>
      </c>
      <c r="I210" s="29" t="s">
        <v>108</v>
      </c>
      <c r="J210" s="50" t="s">
        <v>170</v>
      </c>
      <c r="K210" s="50" t="s">
        <v>176</v>
      </c>
      <c r="L210" s="50" t="s">
        <v>116</v>
      </c>
      <c r="M210" s="30">
        <v>0</v>
      </c>
      <c r="N210" s="30">
        <v>248714730</v>
      </c>
      <c r="O210" s="30">
        <v>0</v>
      </c>
    </row>
    <row r="211" spans="1:18" ht="63" x14ac:dyDescent="0.2">
      <c r="A211" s="28" t="s">
        <v>329</v>
      </c>
      <c r="B211" s="29" t="s">
        <v>136</v>
      </c>
      <c r="C211" s="29" t="s">
        <v>14</v>
      </c>
      <c r="D211" s="29" t="s">
        <v>138</v>
      </c>
      <c r="E211" s="29" t="s">
        <v>45</v>
      </c>
      <c r="F211" s="29" t="s">
        <v>36</v>
      </c>
      <c r="G211" s="29" t="s">
        <v>47</v>
      </c>
      <c r="H211" s="29" t="s">
        <v>140</v>
      </c>
      <c r="I211" s="29" t="s">
        <v>108</v>
      </c>
      <c r="J211" s="50" t="s">
        <v>170</v>
      </c>
      <c r="K211" s="50" t="s">
        <v>19</v>
      </c>
      <c r="L211" s="50" t="s">
        <v>116</v>
      </c>
      <c r="M211" s="30">
        <v>0</v>
      </c>
      <c r="N211" s="30">
        <f>171204660+9900000</f>
        <v>181104660</v>
      </c>
      <c r="O211" s="30">
        <v>0</v>
      </c>
    </row>
    <row r="212" spans="1:18" ht="31.5" x14ac:dyDescent="0.2">
      <c r="A212" s="25" t="s">
        <v>94</v>
      </c>
      <c r="B212" s="26" t="s">
        <v>95</v>
      </c>
      <c r="C212" s="26" t="s">
        <v>0</v>
      </c>
      <c r="D212" s="26" t="s">
        <v>0</v>
      </c>
      <c r="E212" s="26" t="s">
        <v>0</v>
      </c>
      <c r="F212" s="26" t="s">
        <v>0</v>
      </c>
      <c r="G212" s="26" t="s">
        <v>0</v>
      </c>
      <c r="H212" s="32" t="s">
        <v>0</v>
      </c>
      <c r="I212" s="32" t="s">
        <v>0</v>
      </c>
      <c r="J212" s="32" t="s">
        <v>0</v>
      </c>
      <c r="K212" s="32" t="s">
        <v>0</v>
      </c>
      <c r="L212" s="32" t="s">
        <v>0</v>
      </c>
      <c r="M212" s="72">
        <f t="shared" ref="M212:O217" si="76">M213</f>
        <v>2710117510.9399996</v>
      </c>
      <c r="N212" s="72">
        <f t="shared" si="76"/>
        <v>5000000</v>
      </c>
      <c r="O212" s="27">
        <f t="shared" si="76"/>
        <v>0</v>
      </c>
    </row>
    <row r="213" spans="1:18" ht="31.5" x14ac:dyDescent="0.2">
      <c r="A213" s="25" t="s">
        <v>143</v>
      </c>
      <c r="B213" s="26" t="s">
        <v>95</v>
      </c>
      <c r="C213" s="26" t="s">
        <v>15</v>
      </c>
      <c r="D213" s="26" t="s">
        <v>32</v>
      </c>
      <c r="E213" s="26" t="s">
        <v>0</v>
      </c>
      <c r="F213" s="26" t="s">
        <v>0</v>
      </c>
      <c r="G213" s="26" t="s">
        <v>0</v>
      </c>
      <c r="H213" s="32" t="s">
        <v>0</v>
      </c>
      <c r="I213" s="32" t="s">
        <v>0</v>
      </c>
      <c r="J213" s="32" t="s">
        <v>0</v>
      </c>
      <c r="K213" s="32" t="s">
        <v>0</v>
      </c>
      <c r="L213" s="32" t="s">
        <v>0</v>
      </c>
      <c r="M213" s="72">
        <f t="shared" si="76"/>
        <v>2710117510.9399996</v>
      </c>
      <c r="N213" s="72">
        <f t="shared" si="76"/>
        <v>5000000</v>
      </c>
      <c r="O213" s="27">
        <f t="shared" si="76"/>
        <v>0</v>
      </c>
    </row>
    <row r="214" spans="1:18" ht="31.5" x14ac:dyDescent="0.2">
      <c r="A214" s="25" t="s">
        <v>166</v>
      </c>
      <c r="B214" s="26" t="s">
        <v>95</v>
      </c>
      <c r="C214" s="26" t="s">
        <v>15</v>
      </c>
      <c r="D214" s="26" t="s">
        <v>32</v>
      </c>
      <c r="E214" s="26" t="s">
        <v>45</v>
      </c>
      <c r="F214" s="26" t="s">
        <v>0</v>
      </c>
      <c r="G214" s="26" t="s">
        <v>0</v>
      </c>
      <c r="H214" s="32" t="s">
        <v>0</v>
      </c>
      <c r="I214" s="32" t="s">
        <v>0</v>
      </c>
      <c r="J214" s="32" t="s">
        <v>0</v>
      </c>
      <c r="K214" s="32" t="s">
        <v>0</v>
      </c>
      <c r="L214" s="32" t="s">
        <v>0</v>
      </c>
      <c r="M214" s="72">
        <f t="shared" si="76"/>
        <v>2710117510.9399996</v>
      </c>
      <c r="N214" s="72">
        <f t="shared" si="76"/>
        <v>5000000</v>
      </c>
      <c r="O214" s="27">
        <f t="shared" si="76"/>
        <v>0</v>
      </c>
    </row>
    <row r="215" spans="1:18" ht="15.75" x14ac:dyDescent="0.2">
      <c r="A215" s="35" t="s">
        <v>98</v>
      </c>
      <c r="B215" s="26" t="s">
        <v>95</v>
      </c>
      <c r="C215" s="26" t="s">
        <v>15</v>
      </c>
      <c r="D215" s="26" t="s">
        <v>32</v>
      </c>
      <c r="E215" s="26" t="s">
        <v>45</v>
      </c>
      <c r="F215" s="26" t="s">
        <v>23</v>
      </c>
      <c r="G215" s="26" t="s">
        <v>0</v>
      </c>
      <c r="H215" s="26" t="s">
        <v>0</v>
      </c>
      <c r="I215" s="26" t="s">
        <v>0</v>
      </c>
      <c r="J215" s="26" t="s">
        <v>0</v>
      </c>
      <c r="K215" s="26" t="s">
        <v>0</v>
      </c>
      <c r="L215" s="26" t="s">
        <v>0</v>
      </c>
      <c r="M215" s="72">
        <f t="shared" si="76"/>
        <v>2710117510.9399996</v>
      </c>
      <c r="N215" s="72">
        <f t="shared" si="76"/>
        <v>5000000</v>
      </c>
      <c r="O215" s="27">
        <f t="shared" si="76"/>
        <v>0</v>
      </c>
    </row>
    <row r="216" spans="1:18" ht="15.75" x14ac:dyDescent="0.2">
      <c r="A216" s="35" t="s">
        <v>144</v>
      </c>
      <c r="B216" s="26" t="s">
        <v>95</v>
      </c>
      <c r="C216" s="26" t="s">
        <v>15</v>
      </c>
      <c r="D216" s="26" t="s">
        <v>32</v>
      </c>
      <c r="E216" s="26" t="s">
        <v>45</v>
      </c>
      <c r="F216" s="26" t="s">
        <v>23</v>
      </c>
      <c r="G216" s="26" t="s">
        <v>55</v>
      </c>
      <c r="H216" s="26" t="s">
        <v>0</v>
      </c>
      <c r="I216" s="26" t="s">
        <v>0</v>
      </c>
      <c r="J216" s="26" t="s">
        <v>0</v>
      </c>
      <c r="K216" s="26" t="s">
        <v>0</v>
      </c>
      <c r="L216" s="26" t="s">
        <v>0</v>
      </c>
      <c r="M216" s="72">
        <f t="shared" si="76"/>
        <v>2710117510.9399996</v>
      </c>
      <c r="N216" s="72">
        <f t="shared" si="76"/>
        <v>5000000</v>
      </c>
      <c r="O216" s="27">
        <f t="shared" si="76"/>
        <v>0</v>
      </c>
    </row>
    <row r="217" spans="1:18" ht="47.25" x14ac:dyDescent="0.2">
      <c r="A217" s="25" t="s">
        <v>145</v>
      </c>
      <c r="B217" s="26" t="s">
        <v>95</v>
      </c>
      <c r="C217" s="26" t="s">
        <v>15</v>
      </c>
      <c r="D217" s="26" t="s">
        <v>32</v>
      </c>
      <c r="E217" s="26" t="s">
        <v>45</v>
      </c>
      <c r="F217" s="26" t="s">
        <v>23</v>
      </c>
      <c r="G217" s="26" t="s">
        <v>55</v>
      </c>
      <c r="H217" s="26" t="s">
        <v>146</v>
      </c>
      <c r="I217" s="32" t="s">
        <v>0</v>
      </c>
      <c r="J217" s="32" t="s">
        <v>0</v>
      </c>
      <c r="K217" s="32" t="s">
        <v>0</v>
      </c>
      <c r="L217" s="32" t="s">
        <v>0</v>
      </c>
      <c r="M217" s="72">
        <f t="shared" si="76"/>
        <v>2710117510.9399996</v>
      </c>
      <c r="N217" s="72">
        <f t="shared" si="76"/>
        <v>5000000</v>
      </c>
      <c r="O217" s="27">
        <f t="shared" si="76"/>
        <v>0</v>
      </c>
    </row>
    <row r="218" spans="1:18" ht="63" x14ac:dyDescent="0.2">
      <c r="A218" s="25" t="s">
        <v>107</v>
      </c>
      <c r="B218" s="26" t="s">
        <v>95</v>
      </c>
      <c r="C218" s="26" t="s">
        <v>15</v>
      </c>
      <c r="D218" s="26" t="s">
        <v>32</v>
      </c>
      <c r="E218" s="26" t="s">
        <v>45</v>
      </c>
      <c r="F218" s="26" t="s">
        <v>23</v>
      </c>
      <c r="G218" s="26" t="s">
        <v>55</v>
      </c>
      <c r="H218" s="26" t="s">
        <v>146</v>
      </c>
      <c r="I218" s="26" t="s">
        <v>108</v>
      </c>
      <c r="J218" s="26" t="s">
        <v>0</v>
      </c>
      <c r="K218" s="26" t="s">
        <v>0</v>
      </c>
      <c r="L218" s="26" t="s">
        <v>0</v>
      </c>
      <c r="M218" s="72">
        <f>M219+M221+M223+M225+M227+M229+M231+M233+M235+M237+M239</f>
        <v>2710117510.9399996</v>
      </c>
      <c r="N218" s="72">
        <f t="shared" ref="N218:O218" si="77">N219+N221+N223+N225+N227+N229+N231+N233+N235+N237+N239</f>
        <v>5000000</v>
      </c>
      <c r="O218" s="27">
        <f t="shared" si="77"/>
        <v>0</v>
      </c>
    </row>
    <row r="219" spans="1:18" ht="15.75" x14ac:dyDescent="0.2">
      <c r="A219" s="25" t="s">
        <v>188</v>
      </c>
      <c r="B219" s="51" t="s">
        <v>0</v>
      </c>
      <c r="C219" s="51" t="s">
        <v>0</v>
      </c>
      <c r="D219" s="51" t="s">
        <v>0</v>
      </c>
      <c r="E219" s="51" t="s">
        <v>0</v>
      </c>
      <c r="F219" s="51" t="s">
        <v>0</v>
      </c>
      <c r="G219" s="51" t="s">
        <v>0</v>
      </c>
      <c r="H219" s="51" t="s">
        <v>0</v>
      </c>
      <c r="I219" s="51" t="s">
        <v>0</v>
      </c>
      <c r="J219" s="51" t="s">
        <v>0</v>
      </c>
      <c r="K219" s="51" t="s">
        <v>0</v>
      </c>
      <c r="L219" s="51" t="s">
        <v>0</v>
      </c>
      <c r="M219" s="27">
        <f>M220</f>
        <v>159331229.49000001</v>
      </c>
      <c r="N219" s="27">
        <f t="shared" ref="N219:O219" si="78">N220</f>
        <v>0</v>
      </c>
      <c r="O219" s="27">
        <f t="shared" si="78"/>
        <v>0</v>
      </c>
    </row>
    <row r="220" spans="1:18" ht="31.5" x14ac:dyDescent="0.2">
      <c r="A220" s="28" t="s">
        <v>147</v>
      </c>
      <c r="B220" s="29" t="s">
        <v>95</v>
      </c>
      <c r="C220" s="29" t="s">
        <v>15</v>
      </c>
      <c r="D220" s="29" t="s">
        <v>32</v>
      </c>
      <c r="E220" s="29" t="s">
        <v>45</v>
      </c>
      <c r="F220" s="29" t="s">
        <v>23</v>
      </c>
      <c r="G220" s="29" t="s">
        <v>55</v>
      </c>
      <c r="H220" s="29" t="s">
        <v>146</v>
      </c>
      <c r="I220" s="29" t="s">
        <v>108</v>
      </c>
      <c r="J220" s="13" t="s">
        <v>148</v>
      </c>
      <c r="K220" s="13">
        <v>48</v>
      </c>
      <c r="L220" s="13" t="s">
        <v>84</v>
      </c>
      <c r="M220" s="30">
        <f>120000000+39331229.49</f>
        <v>159331229.49000001</v>
      </c>
      <c r="N220" s="30">
        <v>0</v>
      </c>
      <c r="O220" s="30">
        <v>0</v>
      </c>
    </row>
    <row r="221" spans="1:18" ht="15.75" x14ac:dyDescent="0.2">
      <c r="A221" s="25" t="s">
        <v>217</v>
      </c>
      <c r="B221" s="51" t="s">
        <v>0</v>
      </c>
      <c r="C221" s="51" t="s">
        <v>0</v>
      </c>
      <c r="D221" s="51" t="s">
        <v>0</v>
      </c>
      <c r="E221" s="51" t="s">
        <v>0</v>
      </c>
      <c r="F221" s="51" t="s">
        <v>0</v>
      </c>
      <c r="G221" s="51" t="s">
        <v>0</v>
      </c>
      <c r="H221" s="51" t="s">
        <v>0</v>
      </c>
      <c r="I221" s="51" t="s">
        <v>0</v>
      </c>
      <c r="J221" s="51" t="s">
        <v>0</v>
      </c>
      <c r="K221" s="51" t="s">
        <v>0</v>
      </c>
      <c r="L221" s="51" t="s">
        <v>0</v>
      </c>
      <c r="M221" s="27">
        <f>M222</f>
        <v>293888369.52000004</v>
      </c>
      <c r="N221" s="27">
        <f t="shared" ref="N221:O221" si="79">N222</f>
        <v>0</v>
      </c>
      <c r="O221" s="27">
        <f t="shared" si="79"/>
        <v>0</v>
      </c>
    </row>
    <row r="222" spans="1:18" ht="31.5" x14ac:dyDescent="0.2">
      <c r="A222" s="28" t="s">
        <v>149</v>
      </c>
      <c r="B222" s="29" t="s">
        <v>95</v>
      </c>
      <c r="C222" s="29" t="s">
        <v>15</v>
      </c>
      <c r="D222" s="29" t="s">
        <v>32</v>
      </c>
      <c r="E222" s="29" t="s">
        <v>45</v>
      </c>
      <c r="F222" s="29" t="s">
        <v>23</v>
      </c>
      <c r="G222" s="29" t="s">
        <v>55</v>
      </c>
      <c r="H222" s="29" t="s">
        <v>146</v>
      </c>
      <c r="I222" s="29" t="s">
        <v>108</v>
      </c>
      <c r="J222" s="13" t="s">
        <v>148</v>
      </c>
      <c r="K222" s="13">
        <v>50</v>
      </c>
      <c r="L222" s="13" t="s">
        <v>84</v>
      </c>
      <c r="M222" s="30">
        <f>193216358.3+85699193.75+14972817.47</f>
        <v>293888369.52000004</v>
      </c>
      <c r="N222" s="30">
        <v>0</v>
      </c>
      <c r="O222" s="30">
        <v>0</v>
      </c>
    </row>
    <row r="223" spans="1:18" s="7" customFormat="1" ht="15.75" x14ac:dyDescent="0.2">
      <c r="A223" s="25" t="s">
        <v>180</v>
      </c>
      <c r="B223" s="26"/>
      <c r="C223" s="26"/>
      <c r="D223" s="26"/>
      <c r="E223" s="26"/>
      <c r="F223" s="26"/>
      <c r="G223" s="26"/>
      <c r="H223" s="26"/>
      <c r="I223" s="26"/>
      <c r="J223" s="8"/>
      <c r="K223" s="8"/>
      <c r="L223" s="8"/>
      <c r="M223" s="27">
        <f>M224</f>
        <v>112541175.23999999</v>
      </c>
      <c r="N223" s="27">
        <f t="shared" ref="N223:O223" si="80">N224</f>
        <v>0</v>
      </c>
      <c r="O223" s="27">
        <f t="shared" si="80"/>
        <v>0</v>
      </c>
      <c r="P223" s="11"/>
      <c r="Q223" s="11"/>
      <c r="R223" s="11"/>
    </row>
    <row r="224" spans="1:18" ht="47.25" x14ac:dyDescent="0.2">
      <c r="A224" s="28" t="s">
        <v>156</v>
      </c>
      <c r="B224" s="29" t="s">
        <v>95</v>
      </c>
      <c r="C224" s="29" t="s">
        <v>15</v>
      </c>
      <c r="D224" s="29" t="s">
        <v>32</v>
      </c>
      <c r="E224" s="29" t="s">
        <v>45</v>
      </c>
      <c r="F224" s="29" t="s">
        <v>23</v>
      </c>
      <c r="G224" s="29" t="s">
        <v>55</v>
      </c>
      <c r="H224" s="29" t="s">
        <v>146</v>
      </c>
      <c r="I224" s="29" t="s">
        <v>108</v>
      </c>
      <c r="J224" s="13" t="s">
        <v>148</v>
      </c>
      <c r="K224" s="13">
        <v>50</v>
      </c>
      <c r="L224" s="13" t="s">
        <v>84</v>
      </c>
      <c r="M224" s="30">
        <f>107807001.88+4734173.36</f>
        <v>112541175.23999999</v>
      </c>
      <c r="N224" s="30">
        <v>0</v>
      </c>
      <c r="O224" s="30">
        <v>0</v>
      </c>
    </row>
    <row r="225" spans="1:18" ht="15.75" x14ac:dyDescent="0.2">
      <c r="A225" s="25" t="s">
        <v>177</v>
      </c>
      <c r="B225" s="51" t="s">
        <v>0</v>
      </c>
      <c r="C225" s="51" t="s">
        <v>0</v>
      </c>
      <c r="D225" s="51" t="s">
        <v>0</v>
      </c>
      <c r="E225" s="51" t="s">
        <v>0</v>
      </c>
      <c r="F225" s="51" t="s">
        <v>0</v>
      </c>
      <c r="G225" s="51" t="s">
        <v>0</v>
      </c>
      <c r="H225" s="51" t="s">
        <v>0</v>
      </c>
      <c r="I225" s="51" t="s">
        <v>0</v>
      </c>
      <c r="J225" s="51" t="s">
        <v>0</v>
      </c>
      <c r="K225" s="51" t="s">
        <v>0</v>
      </c>
      <c r="L225" s="51" t="s">
        <v>0</v>
      </c>
      <c r="M225" s="27">
        <f>M226</f>
        <v>219041169.19999999</v>
      </c>
      <c r="N225" s="27">
        <f t="shared" ref="N225:O225" si="81">N226</f>
        <v>0</v>
      </c>
      <c r="O225" s="27">
        <f t="shared" si="81"/>
        <v>0</v>
      </c>
    </row>
    <row r="226" spans="1:18" ht="47.25" x14ac:dyDescent="0.2">
      <c r="A226" s="28" t="s">
        <v>150</v>
      </c>
      <c r="B226" s="29" t="s">
        <v>95</v>
      </c>
      <c r="C226" s="29" t="s">
        <v>15</v>
      </c>
      <c r="D226" s="29" t="s">
        <v>32</v>
      </c>
      <c r="E226" s="29" t="s">
        <v>45</v>
      </c>
      <c r="F226" s="29" t="s">
        <v>23</v>
      </c>
      <c r="G226" s="29" t="s">
        <v>55</v>
      </c>
      <c r="H226" s="29" t="s">
        <v>146</v>
      </c>
      <c r="I226" s="29" t="s">
        <v>108</v>
      </c>
      <c r="J226" s="13" t="s">
        <v>148</v>
      </c>
      <c r="K226" s="13">
        <v>48</v>
      </c>
      <c r="L226" s="13" t="s">
        <v>84</v>
      </c>
      <c r="M226" s="30">
        <f>171223800+47779882+37487.2</f>
        <v>219041169.19999999</v>
      </c>
      <c r="N226" s="30">
        <v>0</v>
      </c>
      <c r="O226" s="30">
        <v>0</v>
      </c>
    </row>
    <row r="227" spans="1:18" ht="15.75" x14ac:dyDescent="0.2">
      <c r="A227" s="25" t="s">
        <v>189</v>
      </c>
      <c r="B227" s="51" t="s">
        <v>0</v>
      </c>
      <c r="C227" s="51" t="s">
        <v>0</v>
      </c>
      <c r="D227" s="51" t="s">
        <v>0</v>
      </c>
      <c r="E227" s="51" t="s">
        <v>0</v>
      </c>
      <c r="F227" s="51" t="s">
        <v>0</v>
      </c>
      <c r="G227" s="51" t="s">
        <v>0</v>
      </c>
      <c r="H227" s="51" t="s">
        <v>0</v>
      </c>
      <c r="I227" s="51" t="s">
        <v>0</v>
      </c>
      <c r="J227" s="51" t="s">
        <v>0</v>
      </c>
      <c r="K227" s="51" t="s">
        <v>0</v>
      </c>
      <c r="L227" s="51" t="s">
        <v>0</v>
      </c>
      <c r="M227" s="27">
        <f>M228</f>
        <v>291216518.32999998</v>
      </c>
      <c r="N227" s="27">
        <f t="shared" ref="N227:O227" si="82">N228</f>
        <v>0</v>
      </c>
      <c r="O227" s="27">
        <f t="shared" si="82"/>
        <v>0</v>
      </c>
    </row>
    <row r="228" spans="1:18" ht="31.5" x14ac:dyDescent="0.2">
      <c r="A228" s="28" t="s">
        <v>151</v>
      </c>
      <c r="B228" s="29" t="s">
        <v>95</v>
      </c>
      <c r="C228" s="29" t="s">
        <v>15</v>
      </c>
      <c r="D228" s="29" t="s">
        <v>32</v>
      </c>
      <c r="E228" s="29" t="s">
        <v>45</v>
      </c>
      <c r="F228" s="29" t="s">
        <v>23</v>
      </c>
      <c r="G228" s="29" t="s">
        <v>55</v>
      </c>
      <c r="H228" s="29" t="s">
        <v>146</v>
      </c>
      <c r="I228" s="29" t="s">
        <v>108</v>
      </c>
      <c r="J228" s="13" t="s">
        <v>148</v>
      </c>
      <c r="K228" s="13">
        <v>50</v>
      </c>
      <c r="L228" s="13" t="s">
        <v>84</v>
      </c>
      <c r="M228" s="30">
        <f>193216358.3+74658652.39+23341507.64</f>
        <v>291216518.32999998</v>
      </c>
      <c r="N228" s="30">
        <v>0</v>
      </c>
      <c r="O228" s="30">
        <v>0</v>
      </c>
    </row>
    <row r="229" spans="1:18" ht="15.75" x14ac:dyDescent="0.2">
      <c r="A229" s="25" t="s">
        <v>190</v>
      </c>
      <c r="B229" s="51" t="s">
        <v>0</v>
      </c>
      <c r="C229" s="51" t="s">
        <v>0</v>
      </c>
      <c r="D229" s="51" t="s">
        <v>0</v>
      </c>
      <c r="E229" s="51" t="s">
        <v>0</v>
      </c>
      <c r="F229" s="51" t="s">
        <v>0</v>
      </c>
      <c r="G229" s="51" t="s">
        <v>0</v>
      </c>
      <c r="H229" s="51" t="s">
        <v>0</v>
      </c>
      <c r="I229" s="51" t="s">
        <v>0</v>
      </c>
      <c r="J229" s="51" t="s">
        <v>0</v>
      </c>
      <c r="K229" s="51" t="s">
        <v>0</v>
      </c>
      <c r="L229" s="51" t="s">
        <v>0</v>
      </c>
      <c r="M229" s="27">
        <f>M230</f>
        <v>336380212.92000002</v>
      </c>
      <c r="N229" s="27">
        <f t="shared" ref="N229:O229" si="83">N230</f>
        <v>0</v>
      </c>
      <c r="O229" s="27">
        <f t="shared" si="83"/>
        <v>0</v>
      </c>
    </row>
    <row r="230" spans="1:18" ht="47.25" x14ac:dyDescent="0.2">
      <c r="A230" s="28" t="s">
        <v>152</v>
      </c>
      <c r="B230" s="29" t="s">
        <v>95</v>
      </c>
      <c r="C230" s="29" t="s">
        <v>15</v>
      </c>
      <c r="D230" s="29" t="s">
        <v>32</v>
      </c>
      <c r="E230" s="29" t="s">
        <v>45</v>
      </c>
      <c r="F230" s="29" t="s">
        <v>23</v>
      </c>
      <c r="G230" s="29" t="s">
        <v>55</v>
      </c>
      <c r="H230" s="29" t="s">
        <v>146</v>
      </c>
      <c r="I230" s="29" t="s">
        <v>108</v>
      </c>
      <c r="J230" s="13" t="s">
        <v>148</v>
      </c>
      <c r="K230" s="13">
        <v>50</v>
      </c>
      <c r="L230" s="13" t="s">
        <v>84</v>
      </c>
      <c r="M230" s="30">
        <f>193216358.3+92025780.38+51138074.24</f>
        <v>336380212.92000002</v>
      </c>
      <c r="N230" s="30">
        <v>0</v>
      </c>
      <c r="O230" s="30">
        <v>0</v>
      </c>
    </row>
    <row r="231" spans="1:18" ht="15.75" x14ac:dyDescent="0.2">
      <c r="A231" s="25" t="s">
        <v>191</v>
      </c>
      <c r="B231" s="51" t="s">
        <v>0</v>
      </c>
      <c r="C231" s="51" t="s">
        <v>0</v>
      </c>
      <c r="D231" s="51" t="s">
        <v>0</v>
      </c>
      <c r="E231" s="51" t="s">
        <v>0</v>
      </c>
      <c r="F231" s="51" t="s">
        <v>0</v>
      </c>
      <c r="G231" s="51" t="s">
        <v>0</v>
      </c>
      <c r="H231" s="51" t="s">
        <v>0</v>
      </c>
      <c r="I231" s="51" t="s">
        <v>0</v>
      </c>
      <c r="J231" s="51" t="s">
        <v>0</v>
      </c>
      <c r="K231" s="51" t="s">
        <v>0</v>
      </c>
      <c r="L231" s="51" t="s">
        <v>0</v>
      </c>
      <c r="M231" s="27">
        <f>M232</f>
        <v>269099795.84000003</v>
      </c>
      <c r="N231" s="27">
        <f t="shared" ref="N231:O231" si="84">N232</f>
        <v>0</v>
      </c>
      <c r="O231" s="27">
        <f t="shared" si="84"/>
        <v>0</v>
      </c>
    </row>
    <row r="232" spans="1:18" ht="31.5" x14ac:dyDescent="0.2">
      <c r="A232" s="28" t="s">
        <v>153</v>
      </c>
      <c r="B232" s="29" t="s">
        <v>95</v>
      </c>
      <c r="C232" s="29" t="s">
        <v>15</v>
      </c>
      <c r="D232" s="29" t="s">
        <v>32</v>
      </c>
      <c r="E232" s="29" t="s">
        <v>45</v>
      </c>
      <c r="F232" s="29" t="s">
        <v>23</v>
      </c>
      <c r="G232" s="29" t="s">
        <v>55</v>
      </c>
      <c r="H232" s="29" t="s">
        <v>146</v>
      </c>
      <c r="I232" s="29" t="s">
        <v>108</v>
      </c>
      <c r="J232" s="13" t="s">
        <v>148</v>
      </c>
      <c r="K232" s="13">
        <v>50</v>
      </c>
      <c r="L232" s="13" t="s">
        <v>84</v>
      </c>
      <c r="M232" s="30">
        <f>193216358.3+74058658+1824779.54</f>
        <v>269099795.84000003</v>
      </c>
      <c r="N232" s="30">
        <v>0</v>
      </c>
      <c r="O232" s="30">
        <v>0</v>
      </c>
    </row>
    <row r="233" spans="1:18" s="7" customFormat="1" ht="15.75" x14ac:dyDescent="0.2">
      <c r="A233" s="25" t="s">
        <v>261</v>
      </c>
      <c r="B233" s="26"/>
      <c r="C233" s="26"/>
      <c r="D233" s="26"/>
      <c r="E233" s="26"/>
      <c r="F233" s="26"/>
      <c r="G233" s="26"/>
      <c r="H233" s="26"/>
      <c r="I233" s="26"/>
      <c r="J233" s="8"/>
      <c r="K233" s="8"/>
      <c r="L233" s="8"/>
      <c r="M233" s="27">
        <f>M234</f>
        <v>182596383.94</v>
      </c>
      <c r="N233" s="27">
        <f t="shared" ref="N233:O233" si="85">N234</f>
        <v>0</v>
      </c>
      <c r="O233" s="27">
        <f t="shared" si="85"/>
        <v>0</v>
      </c>
      <c r="P233" s="11"/>
      <c r="Q233" s="11"/>
      <c r="R233" s="11"/>
    </row>
    <row r="234" spans="1:18" ht="31.5" x14ac:dyDescent="0.2">
      <c r="A234" s="28" t="s">
        <v>262</v>
      </c>
      <c r="B234" s="29" t="s">
        <v>95</v>
      </c>
      <c r="C234" s="29" t="s">
        <v>15</v>
      </c>
      <c r="D234" s="29" t="s">
        <v>32</v>
      </c>
      <c r="E234" s="29" t="s">
        <v>45</v>
      </c>
      <c r="F234" s="29" t="s">
        <v>23</v>
      </c>
      <c r="G234" s="29" t="s">
        <v>55</v>
      </c>
      <c r="H234" s="29" t="s">
        <v>146</v>
      </c>
      <c r="I234" s="29" t="s">
        <v>108</v>
      </c>
      <c r="J234" s="13" t="s">
        <v>148</v>
      </c>
      <c r="K234" s="13" t="s">
        <v>214</v>
      </c>
      <c r="L234" s="50" t="s">
        <v>84</v>
      </c>
      <c r="M234" s="30">
        <f>5000000+14376296.3+163220087.64</f>
        <v>182596383.94</v>
      </c>
      <c r="N234" s="30">
        <v>0</v>
      </c>
      <c r="O234" s="30">
        <v>0</v>
      </c>
    </row>
    <row r="235" spans="1:18" ht="15.75" x14ac:dyDescent="0.2">
      <c r="A235" s="25" t="s">
        <v>192</v>
      </c>
      <c r="B235" s="51" t="s">
        <v>0</v>
      </c>
      <c r="C235" s="51" t="s">
        <v>0</v>
      </c>
      <c r="D235" s="51" t="s">
        <v>0</v>
      </c>
      <c r="E235" s="51" t="s">
        <v>0</v>
      </c>
      <c r="F235" s="51" t="s">
        <v>0</v>
      </c>
      <c r="G235" s="51" t="s">
        <v>0</v>
      </c>
      <c r="H235" s="51" t="s">
        <v>0</v>
      </c>
      <c r="I235" s="51" t="s">
        <v>0</v>
      </c>
      <c r="J235" s="51" t="s">
        <v>0</v>
      </c>
      <c r="K235" s="51" t="s">
        <v>0</v>
      </c>
      <c r="L235" s="51" t="s">
        <v>0</v>
      </c>
      <c r="M235" s="72">
        <f>M236</f>
        <v>277646956.38999999</v>
      </c>
      <c r="N235" s="72">
        <f t="shared" ref="N235:O235" si="86">N236</f>
        <v>5000000</v>
      </c>
      <c r="O235" s="27">
        <f t="shared" si="86"/>
        <v>0</v>
      </c>
    </row>
    <row r="236" spans="1:18" ht="31.5" x14ac:dyDescent="0.2">
      <c r="A236" s="28" t="s">
        <v>154</v>
      </c>
      <c r="B236" s="29" t="s">
        <v>95</v>
      </c>
      <c r="C236" s="29" t="s">
        <v>15</v>
      </c>
      <c r="D236" s="29" t="s">
        <v>32</v>
      </c>
      <c r="E236" s="29" t="s">
        <v>45</v>
      </c>
      <c r="F236" s="29" t="s">
        <v>23</v>
      </c>
      <c r="G236" s="29" t="s">
        <v>55</v>
      </c>
      <c r="H236" s="29" t="s">
        <v>146</v>
      </c>
      <c r="I236" s="29" t="s">
        <v>108</v>
      </c>
      <c r="J236" s="13" t="s">
        <v>148</v>
      </c>
      <c r="K236" s="13">
        <v>50</v>
      </c>
      <c r="L236" s="85" t="s">
        <v>116</v>
      </c>
      <c r="M236" s="71">
        <f>282140000+506956.39-5000000</f>
        <v>277646956.38999999</v>
      </c>
      <c r="N236" s="71">
        <v>5000000</v>
      </c>
      <c r="O236" s="30">
        <v>0</v>
      </c>
    </row>
    <row r="237" spans="1:18" ht="15.75" x14ac:dyDescent="0.2">
      <c r="A237" s="25" t="s">
        <v>193</v>
      </c>
      <c r="B237" s="51" t="s">
        <v>0</v>
      </c>
      <c r="C237" s="51" t="s">
        <v>0</v>
      </c>
      <c r="D237" s="51" t="s">
        <v>0</v>
      </c>
      <c r="E237" s="51" t="s">
        <v>0</v>
      </c>
      <c r="F237" s="51" t="s">
        <v>0</v>
      </c>
      <c r="G237" s="51" t="s">
        <v>0</v>
      </c>
      <c r="H237" s="51" t="s">
        <v>0</v>
      </c>
      <c r="I237" s="51" t="s">
        <v>0</v>
      </c>
      <c r="J237" s="51" t="s">
        <v>0</v>
      </c>
      <c r="K237" s="51" t="s">
        <v>0</v>
      </c>
      <c r="L237" s="51" t="s">
        <v>0</v>
      </c>
      <c r="M237" s="72">
        <f>M238</f>
        <v>266714101.97</v>
      </c>
      <c r="N237" s="27">
        <f t="shared" ref="N237:O237" si="87">N238</f>
        <v>0</v>
      </c>
      <c r="O237" s="27">
        <f t="shared" si="87"/>
        <v>0</v>
      </c>
    </row>
    <row r="238" spans="1:18" ht="31.5" x14ac:dyDescent="0.2">
      <c r="A238" s="28" t="s">
        <v>155</v>
      </c>
      <c r="B238" s="29" t="s">
        <v>95</v>
      </c>
      <c r="C238" s="29" t="s">
        <v>15</v>
      </c>
      <c r="D238" s="29" t="s">
        <v>32</v>
      </c>
      <c r="E238" s="29" t="s">
        <v>45</v>
      </c>
      <c r="F238" s="29" t="s">
        <v>23</v>
      </c>
      <c r="G238" s="29" t="s">
        <v>55</v>
      </c>
      <c r="H238" s="29" t="s">
        <v>146</v>
      </c>
      <c r="I238" s="29" t="s">
        <v>108</v>
      </c>
      <c r="J238" s="13" t="s">
        <v>148</v>
      </c>
      <c r="K238" s="13">
        <v>50</v>
      </c>
      <c r="L238" s="13" t="s">
        <v>84</v>
      </c>
      <c r="M238" s="71">
        <f>193216358.3+40308332.7+23150921.05+10038489.92</f>
        <v>266714101.97</v>
      </c>
      <c r="N238" s="30">
        <v>0</v>
      </c>
      <c r="O238" s="30">
        <v>0</v>
      </c>
    </row>
    <row r="239" spans="1:18" ht="47.25" x14ac:dyDescent="0.2">
      <c r="A239" s="25" t="s">
        <v>185</v>
      </c>
      <c r="B239" s="51" t="s">
        <v>0</v>
      </c>
      <c r="C239" s="51" t="s">
        <v>0</v>
      </c>
      <c r="D239" s="51" t="s">
        <v>0</v>
      </c>
      <c r="E239" s="51" t="s">
        <v>0</v>
      </c>
      <c r="F239" s="51" t="s">
        <v>0</v>
      </c>
      <c r="G239" s="51" t="s">
        <v>0</v>
      </c>
      <c r="H239" s="51" t="s">
        <v>0</v>
      </c>
      <c r="I239" s="51" t="s">
        <v>0</v>
      </c>
      <c r="J239" s="51" t="s">
        <v>0</v>
      </c>
      <c r="K239" s="51" t="s">
        <v>0</v>
      </c>
      <c r="L239" s="51" t="s">
        <v>0</v>
      </c>
      <c r="M239" s="27">
        <f>M240</f>
        <v>301661598.10000002</v>
      </c>
      <c r="N239" s="27">
        <f t="shared" ref="N239:O239" si="88">N240</f>
        <v>0</v>
      </c>
      <c r="O239" s="27">
        <f t="shared" si="88"/>
        <v>0</v>
      </c>
    </row>
    <row r="240" spans="1:18" ht="31.5" x14ac:dyDescent="0.2">
      <c r="A240" s="28" t="s">
        <v>157</v>
      </c>
      <c r="B240" s="29" t="s">
        <v>95</v>
      </c>
      <c r="C240" s="29" t="s">
        <v>15</v>
      </c>
      <c r="D240" s="29" t="s">
        <v>32</v>
      </c>
      <c r="E240" s="29" t="s">
        <v>45</v>
      </c>
      <c r="F240" s="29" t="s">
        <v>23</v>
      </c>
      <c r="G240" s="29" t="s">
        <v>55</v>
      </c>
      <c r="H240" s="29" t="s">
        <v>146</v>
      </c>
      <c r="I240" s="29" t="s">
        <v>108</v>
      </c>
      <c r="J240" s="13" t="s">
        <v>148</v>
      </c>
      <c r="K240" s="13">
        <v>50</v>
      </c>
      <c r="L240" s="13" t="s">
        <v>84</v>
      </c>
      <c r="M240" s="30">
        <f>193216358.3+81438668.98+27006570.82</f>
        <v>301661598.10000002</v>
      </c>
      <c r="N240" s="30">
        <v>0</v>
      </c>
      <c r="O240" s="30">
        <v>0</v>
      </c>
    </row>
    <row r="241" spans="1:15" ht="18.75" x14ac:dyDescent="0.3">
      <c r="A241" s="46"/>
      <c r="B241" s="46"/>
      <c r="C241" s="46"/>
      <c r="D241" s="46"/>
      <c r="E241" s="46"/>
      <c r="F241" s="46"/>
      <c r="G241" s="46"/>
      <c r="H241" s="46"/>
      <c r="I241" s="46"/>
      <c r="J241" s="46"/>
      <c r="K241" s="46"/>
      <c r="L241" s="46"/>
      <c r="M241" s="46"/>
      <c r="N241" s="46"/>
      <c r="O241" s="46"/>
    </row>
    <row r="242" spans="1:15" ht="18.75" x14ac:dyDescent="0.3">
      <c r="A242" s="46"/>
      <c r="B242" s="46"/>
      <c r="C242" s="46"/>
      <c r="D242" s="46"/>
      <c r="E242" s="46"/>
      <c r="F242" s="46"/>
      <c r="G242" s="46"/>
      <c r="H242" s="46"/>
      <c r="I242" s="46"/>
      <c r="J242" s="46"/>
      <c r="K242" s="46"/>
      <c r="L242" s="46"/>
      <c r="M242" s="46"/>
      <c r="N242" s="46"/>
      <c r="O242" s="46"/>
    </row>
    <row r="243" spans="1:15" ht="37.5" x14ac:dyDescent="0.3">
      <c r="A243" s="46" t="s">
        <v>218</v>
      </c>
      <c r="B243" s="46"/>
      <c r="C243" s="46"/>
      <c r="D243" s="46"/>
      <c r="E243" s="46"/>
      <c r="F243" s="46"/>
      <c r="G243" s="46"/>
      <c r="H243" s="46"/>
      <c r="I243" s="46"/>
      <c r="J243" s="46"/>
      <c r="K243" s="46"/>
      <c r="L243" s="46"/>
      <c r="M243" s="46"/>
      <c r="N243" s="124" t="s">
        <v>219</v>
      </c>
      <c r="O243" s="124"/>
    </row>
    <row r="244" spans="1:15" ht="18.75" x14ac:dyDescent="0.3">
      <c r="A244" s="46"/>
      <c r="B244" s="46"/>
      <c r="C244" s="46"/>
      <c r="D244" s="46"/>
      <c r="E244" s="46"/>
      <c r="F244" s="46"/>
      <c r="G244" s="46"/>
      <c r="H244" s="46"/>
      <c r="I244" s="46"/>
      <c r="J244" s="46"/>
      <c r="K244" s="46"/>
      <c r="L244" s="46"/>
      <c r="M244" s="46"/>
      <c r="N244" s="46"/>
      <c r="O244" s="46"/>
    </row>
    <row r="245" spans="1:15" ht="18.75" x14ac:dyDescent="0.3">
      <c r="A245" s="46"/>
      <c r="B245" s="46"/>
      <c r="C245" s="46"/>
      <c r="D245" s="46"/>
      <c r="E245" s="46"/>
      <c r="F245" s="46"/>
      <c r="G245" s="46"/>
      <c r="H245" s="46"/>
      <c r="I245" s="46"/>
      <c r="J245" s="46"/>
      <c r="K245" s="46"/>
      <c r="L245" s="46"/>
      <c r="M245" s="46"/>
      <c r="N245" s="46"/>
      <c r="O245" s="46"/>
    </row>
    <row r="246" spans="1:15" ht="37.5" x14ac:dyDescent="0.3">
      <c r="A246" s="46" t="s">
        <v>220</v>
      </c>
      <c r="B246" s="46"/>
      <c r="C246" s="46"/>
      <c r="D246" s="46"/>
      <c r="E246" s="46"/>
      <c r="F246" s="46"/>
      <c r="G246" s="46"/>
      <c r="H246" s="46"/>
      <c r="I246" s="46"/>
      <c r="J246" s="46"/>
      <c r="K246" s="46"/>
      <c r="L246" s="46"/>
      <c r="M246" s="46"/>
      <c r="N246" s="124" t="s">
        <v>221</v>
      </c>
      <c r="O246" s="124"/>
    </row>
    <row r="247" spans="1:15" ht="18.75" x14ac:dyDescent="0.3">
      <c r="A247" s="46"/>
      <c r="B247" s="46"/>
      <c r="C247" s="46"/>
      <c r="D247" s="46"/>
      <c r="E247" s="46"/>
      <c r="F247" s="46"/>
      <c r="G247" s="46"/>
      <c r="H247" s="46"/>
      <c r="I247" s="46"/>
      <c r="J247" s="46"/>
      <c r="K247" s="46"/>
      <c r="L247" s="46"/>
      <c r="M247" s="46"/>
      <c r="N247" s="46"/>
      <c r="O247" s="46"/>
    </row>
    <row r="248" spans="1:15" ht="18.75" x14ac:dyDescent="0.3">
      <c r="A248" s="46"/>
      <c r="B248" s="46"/>
      <c r="C248" s="46"/>
      <c r="D248" s="46"/>
      <c r="E248" s="46"/>
      <c r="F248" s="46"/>
      <c r="G248" s="46"/>
      <c r="H248" s="46"/>
      <c r="I248" s="46"/>
      <c r="J248" s="46"/>
      <c r="K248" s="46"/>
      <c r="L248" s="46"/>
      <c r="M248" s="46"/>
      <c r="N248" s="46"/>
      <c r="O248" s="46"/>
    </row>
    <row r="249" spans="1:15" ht="18.75" x14ac:dyDescent="0.3">
      <c r="A249" s="46"/>
      <c r="B249" s="46"/>
      <c r="C249" s="46"/>
      <c r="D249" s="46"/>
      <c r="E249" s="46"/>
      <c r="F249" s="46"/>
      <c r="G249" s="46"/>
      <c r="H249" s="46"/>
      <c r="I249" s="46"/>
      <c r="J249" s="46"/>
      <c r="K249" s="46"/>
      <c r="L249" s="46"/>
      <c r="M249" s="46"/>
      <c r="N249" s="46"/>
      <c r="O249" s="46"/>
    </row>
    <row r="250" spans="1:15" ht="18.75" x14ac:dyDescent="0.3">
      <c r="A250" s="46"/>
      <c r="B250" s="46"/>
      <c r="C250" s="46"/>
      <c r="D250" s="46"/>
      <c r="E250" s="46"/>
      <c r="F250" s="46"/>
      <c r="G250" s="46"/>
      <c r="H250" s="46"/>
      <c r="I250" s="46"/>
      <c r="J250" s="46"/>
      <c r="K250" s="46"/>
      <c r="L250" s="46"/>
      <c r="M250" s="46"/>
      <c r="N250" s="46"/>
      <c r="O250" s="46"/>
    </row>
    <row r="251" spans="1:15" ht="32.25" x14ac:dyDescent="0.3">
      <c r="A251" s="65" t="s">
        <v>222</v>
      </c>
      <c r="B251" s="46"/>
      <c r="C251" s="46"/>
      <c r="D251" s="46"/>
      <c r="E251" s="46"/>
      <c r="F251" s="46"/>
      <c r="G251" s="46"/>
      <c r="H251" s="46"/>
      <c r="I251" s="46"/>
      <c r="J251" s="46"/>
      <c r="K251" s="46"/>
      <c r="L251" s="46"/>
      <c r="M251" s="46"/>
      <c r="N251" s="46"/>
      <c r="O251" s="46"/>
    </row>
  </sheetData>
  <mergeCells count="6">
    <mergeCell ref="N246:O246"/>
    <mergeCell ref="N1:O1"/>
    <mergeCell ref="N2:O2"/>
    <mergeCell ref="A3:O3"/>
    <mergeCell ref="A4:O4"/>
    <mergeCell ref="N243:O243"/>
  </mergeCells>
  <pageMargins left="0.39370080000000002" right="0.39370080000000002" top="0.55826770000000003" bottom="0.51259840000000001" header="0.3" footer="0.3"/>
  <pageSetup paperSize="9" scale="75" fitToHeight="0" orientation="landscape" r:id="rId1"/>
  <headerFooter differentFirst="1">
    <oddHeader>&amp;C&amp;P</oddHeader>
    <firstHeader>&amp;C&amp;P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R57"/>
  <sheetViews>
    <sheetView view="pageBreakPreview" zoomScale="80" zoomScaleNormal="100" zoomScaleSheetLayoutView="80" workbookViewId="0">
      <selection activeCell="M6" sqref="M6"/>
    </sheetView>
  </sheetViews>
  <sheetFormatPr defaultRowHeight="12.75" x14ac:dyDescent="0.2"/>
  <cols>
    <col min="1" max="1" width="49" style="34" customWidth="1"/>
    <col min="2" max="2" width="5.6640625" style="34" customWidth="1"/>
    <col min="3" max="3" width="8.5" style="34" customWidth="1"/>
    <col min="4" max="4" width="6.33203125" style="34" customWidth="1"/>
    <col min="5" max="5" width="7.83203125" style="34" bestFit="1" customWidth="1"/>
    <col min="6" max="7" width="5.33203125" style="34" customWidth="1"/>
    <col min="8" max="8" width="9.1640625" style="34" customWidth="1"/>
    <col min="9" max="9" width="7.1640625" style="34" customWidth="1"/>
    <col min="10" max="10" width="14.33203125" style="34" customWidth="1"/>
    <col min="11" max="11" width="12.1640625" style="34" customWidth="1"/>
    <col min="12" max="12" width="9.33203125" style="34" customWidth="1"/>
    <col min="13" max="15" width="21.83203125" style="34" bestFit="1" customWidth="1"/>
    <col min="16" max="18" width="21.83203125" style="10" customWidth="1"/>
  </cols>
  <sheetData>
    <row r="1" spans="1:15" ht="75.2" customHeight="1" x14ac:dyDescent="0.2">
      <c r="A1" s="40" t="s">
        <v>0</v>
      </c>
      <c r="B1" s="40" t="s">
        <v>0</v>
      </c>
      <c r="C1" s="40" t="s">
        <v>0</v>
      </c>
      <c r="D1" s="40" t="s">
        <v>0</v>
      </c>
      <c r="E1" s="40" t="s">
        <v>0</v>
      </c>
      <c r="F1" s="40" t="s">
        <v>0</v>
      </c>
      <c r="G1" s="49" t="s">
        <v>0</v>
      </c>
      <c r="H1" s="49" t="s">
        <v>0</v>
      </c>
      <c r="I1" s="49" t="s">
        <v>0</v>
      </c>
      <c r="J1" s="41"/>
      <c r="K1" s="41"/>
      <c r="L1" s="41"/>
      <c r="M1" s="41"/>
      <c r="N1" s="126" t="s">
        <v>345</v>
      </c>
      <c r="O1" s="120"/>
    </row>
    <row r="2" spans="1:15" ht="48.95" customHeight="1" x14ac:dyDescent="0.2">
      <c r="A2" s="121" t="s">
        <v>160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</row>
    <row r="3" spans="1:15" ht="17.45" customHeight="1" x14ac:dyDescent="0.2">
      <c r="A3" s="122" t="s">
        <v>1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</row>
    <row r="4" spans="1:15" ht="42.6" customHeight="1" x14ac:dyDescent="0.2">
      <c r="A4" s="1" t="s">
        <v>161</v>
      </c>
      <c r="B4" s="1" t="s">
        <v>2</v>
      </c>
      <c r="C4" s="1" t="s">
        <v>162</v>
      </c>
      <c r="D4" s="1" t="s">
        <v>163</v>
      </c>
      <c r="E4" s="1" t="s">
        <v>3</v>
      </c>
      <c r="F4" s="1" t="s">
        <v>4</v>
      </c>
      <c r="G4" s="1" t="s">
        <v>5</v>
      </c>
      <c r="H4" s="1" t="s">
        <v>6</v>
      </c>
      <c r="I4" s="1" t="s">
        <v>7</v>
      </c>
      <c r="J4" s="2" t="s">
        <v>8</v>
      </c>
      <c r="K4" s="2" t="s">
        <v>9</v>
      </c>
      <c r="L4" s="17" t="s">
        <v>10</v>
      </c>
      <c r="M4" s="1" t="s">
        <v>11</v>
      </c>
      <c r="N4" s="1" t="s">
        <v>12</v>
      </c>
      <c r="O4" s="1" t="s">
        <v>13</v>
      </c>
    </row>
    <row r="5" spans="1:15" ht="14.45" customHeight="1" x14ac:dyDescent="0.2">
      <c r="A5" s="6" t="s">
        <v>14</v>
      </c>
      <c r="B5" s="6" t="s">
        <v>15</v>
      </c>
      <c r="C5" s="6" t="s">
        <v>16</v>
      </c>
      <c r="D5" s="6" t="s">
        <v>17</v>
      </c>
      <c r="E5" s="6" t="s">
        <v>18</v>
      </c>
      <c r="F5" s="6" t="s">
        <v>19</v>
      </c>
      <c r="G5" s="6" t="s">
        <v>20</v>
      </c>
      <c r="H5" s="6" t="s">
        <v>21</v>
      </c>
      <c r="I5" s="6" t="s">
        <v>22</v>
      </c>
      <c r="J5" s="6">
        <v>10</v>
      </c>
      <c r="K5" s="6">
        <v>11</v>
      </c>
      <c r="L5" s="6">
        <v>12</v>
      </c>
      <c r="M5" s="5">
        <v>13</v>
      </c>
      <c r="N5" s="5">
        <v>14</v>
      </c>
      <c r="O5" s="5">
        <v>15</v>
      </c>
    </row>
    <row r="6" spans="1:15" ht="15.75" x14ac:dyDescent="0.2">
      <c r="A6" s="25" t="s">
        <v>28</v>
      </c>
      <c r="B6" s="29" t="s">
        <v>0</v>
      </c>
      <c r="C6" s="29" t="s">
        <v>0</v>
      </c>
      <c r="D6" s="29" t="s">
        <v>0</v>
      </c>
      <c r="E6" s="29" t="s">
        <v>0</v>
      </c>
      <c r="F6" s="29" t="s">
        <v>0</v>
      </c>
      <c r="G6" s="29" t="s">
        <v>0</v>
      </c>
      <c r="H6" s="29" t="s">
        <v>0</v>
      </c>
      <c r="I6" s="29" t="s">
        <v>0</v>
      </c>
      <c r="J6" s="29" t="s">
        <v>0</v>
      </c>
      <c r="K6" s="29" t="s">
        <v>0</v>
      </c>
      <c r="L6" s="29" t="s">
        <v>0</v>
      </c>
      <c r="M6" s="72">
        <f>M7+M15+M34</f>
        <v>326873376.81999999</v>
      </c>
      <c r="N6" s="27">
        <f>N7+N15+N34</f>
        <v>200000</v>
      </c>
      <c r="O6" s="27">
        <f>O7+O15+O34</f>
        <v>200000</v>
      </c>
    </row>
    <row r="7" spans="1:15" ht="61.5" customHeight="1" x14ac:dyDescent="0.2">
      <c r="A7" s="25" t="s">
        <v>29</v>
      </c>
      <c r="B7" s="26" t="s">
        <v>30</v>
      </c>
      <c r="C7" s="26" t="s">
        <v>0</v>
      </c>
      <c r="D7" s="26" t="s">
        <v>0</v>
      </c>
      <c r="E7" s="26" t="s">
        <v>0</v>
      </c>
      <c r="F7" s="26" t="s">
        <v>0</v>
      </c>
      <c r="G7" s="26" t="s">
        <v>0</v>
      </c>
      <c r="H7" s="32" t="s">
        <v>0</v>
      </c>
      <c r="I7" s="32" t="s">
        <v>0</v>
      </c>
      <c r="J7" s="32" t="s">
        <v>0</v>
      </c>
      <c r="K7" s="32" t="s">
        <v>0</v>
      </c>
      <c r="L7" s="32" t="s">
        <v>0</v>
      </c>
      <c r="M7" s="72">
        <f t="shared" ref="M7:M13" si="0">M8</f>
        <v>0</v>
      </c>
      <c r="N7" s="27">
        <f t="shared" ref="N7:O13" si="1">N8</f>
        <v>200000</v>
      </c>
      <c r="O7" s="27">
        <f t="shared" si="1"/>
        <v>200000</v>
      </c>
    </row>
    <row r="8" spans="1:15" ht="63" x14ac:dyDescent="0.2">
      <c r="A8" s="25" t="s">
        <v>31</v>
      </c>
      <c r="B8" s="26" t="s">
        <v>30</v>
      </c>
      <c r="C8" s="26" t="s">
        <v>15</v>
      </c>
      <c r="D8" s="26" t="s">
        <v>32</v>
      </c>
      <c r="E8" s="26" t="s">
        <v>0</v>
      </c>
      <c r="F8" s="26" t="s">
        <v>0</v>
      </c>
      <c r="G8" s="26" t="s">
        <v>0</v>
      </c>
      <c r="H8" s="32" t="s">
        <v>0</v>
      </c>
      <c r="I8" s="32" t="s">
        <v>0</v>
      </c>
      <c r="J8" s="32" t="s">
        <v>0</v>
      </c>
      <c r="K8" s="32" t="s">
        <v>0</v>
      </c>
      <c r="L8" s="32" t="s">
        <v>0</v>
      </c>
      <c r="M8" s="72">
        <f t="shared" si="0"/>
        <v>0</v>
      </c>
      <c r="N8" s="27">
        <f t="shared" si="1"/>
        <v>200000</v>
      </c>
      <c r="O8" s="27">
        <f t="shared" si="1"/>
        <v>200000</v>
      </c>
    </row>
    <row r="9" spans="1:15" ht="31.5" x14ac:dyDescent="0.2">
      <c r="A9" s="25" t="s">
        <v>33</v>
      </c>
      <c r="B9" s="26" t="s">
        <v>30</v>
      </c>
      <c r="C9" s="26" t="s">
        <v>15</v>
      </c>
      <c r="D9" s="26" t="s">
        <v>32</v>
      </c>
      <c r="E9" s="26" t="s">
        <v>34</v>
      </c>
      <c r="F9" s="26" t="s">
        <v>0</v>
      </c>
      <c r="G9" s="26" t="s">
        <v>0</v>
      </c>
      <c r="H9" s="32" t="s">
        <v>0</v>
      </c>
      <c r="I9" s="32" t="s">
        <v>0</v>
      </c>
      <c r="J9" s="32" t="s">
        <v>0</v>
      </c>
      <c r="K9" s="32" t="s">
        <v>0</v>
      </c>
      <c r="L9" s="32" t="s">
        <v>0</v>
      </c>
      <c r="M9" s="72">
        <f t="shared" si="0"/>
        <v>0</v>
      </c>
      <c r="N9" s="27">
        <f t="shared" si="1"/>
        <v>200000</v>
      </c>
      <c r="O9" s="27">
        <f t="shared" si="1"/>
        <v>200000</v>
      </c>
    </row>
    <row r="10" spans="1:15" ht="15.75" x14ac:dyDescent="0.2">
      <c r="A10" s="35" t="s">
        <v>35</v>
      </c>
      <c r="B10" s="26" t="s">
        <v>30</v>
      </c>
      <c r="C10" s="26" t="s">
        <v>15</v>
      </c>
      <c r="D10" s="26" t="s">
        <v>32</v>
      </c>
      <c r="E10" s="26" t="s">
        <v>34</v>
      </c>
      <c r="F10" s="26" t="s">
        <v>36</v>
      </c>
      <c r="G10" s="26" t="s">
        <v>0</v>
      </c>
      <c r="H10" s="26" t="s">
        <v>0</v>
      </c>
      <c r="I10" s="26" t="s">
        <v>0</v>
      </c>
      <c r="J10" s="26" t="s">
        <v>0</v>
      </c>
      <c r="K10" s="26" t="s">
        <v>0</v>
      </c>
      <c r="L10" s="26" t="s">
        <v>0</v>
      </c>
      <c r="M10" s="72">
        <f t="shared" si="0"/>
        <v>0</v>
      </c>
      <c r="N10" s="27">
        <f t="shared" si="1"/>
        <v>200000</v>
      </c>
      <c r="O10" s="27">
        <f t="shared" si="1"/>
        <v>200000</v>
      </c>
    </row>
    <row r="11" spans="1:15" ht="31.5" x14ac:dyDescent="0.2">
      <c r="A11" s="35" t="s">
        <v>37</v>
      </c>
      <c r="B11" s="26" t="s">
        <v>30</v>
      </c>
      <c r="C11" s="26" t="s">
        <v>15</v>
      </c>
      <c r="D11" s="26" t="s">
        <v>32</v>
      </c>
      <c r="E11" s="26" t="s">
        <v>34</v>
      </c>
      <c r="F11" s="26" t="s">
        <v>36</v>
      </c>
      <c r="G11" s="26" t="s">
        <v>24</v>
      </c>
      <c r="H11" s="26" t="s">
        <v>0</v>
      </c>
      <c r="I11" s="26" t="s">
        <v>0</v>
      </c>
      <c r="J11" s="26" t="s">
        <v>0</v>
      </c>
      <c r="K11" s="26" t="s">
        <v>0</v>
      </c>
      <c r="L11" s="26" t="s">
        <v>0</v>
      </c>
      <c r="M11" s="72">
        <f t="shared" si="0"/>
        <v>0</v>
      </c>
      <c r="N11" s="27">
        <f t="shared" si="1"/>
        <v>200000</v>
      </c>
      <c r="O11" s="27">
        <f t="shared" si="1"/>
        <v>200000</v>
      </c>
    </row>
    <row r="12" spans="1:15" ht="63" x14ac:dyDescent="0.2">
      <c r="A12" s="25" t="s">
        <v>38</v>
      </c>
      <c r="B12" s="26" t="s">
        <v>30</v>
      </c>
      <c r="C12" s="26" t="s">
        <v>15</v>
      </c>
      <c r="D12" s="26" t="s">
        <v>32</v>
      </c>
      <c r="E12" s="26" t="s">
        <v>34</v>
      </c>
      <c r="F12" s="26" t="s">
        <v>36</v>
      </c>
      <c r="G12" s="26" t="s">
        <v>24</v>
      </c>
      <c r="H12" s="26" t="s">
        <v>39</v>
      </c>
      <c r="I12" s="32" t="s">
        <v>0</v>
      </c>
      <c r="J12" s="32" t="s">
        <v>0</v>
      </c>
      <c r="K12" s="32" t="s">
        <v>0</v>
      </c>
      <c r="L12" s="32" t="s">
        <v>0</v>
      </c>
      <c r="M12" s="72">
        <f t="shared" si="0"/>
        <v>0</v>
      </c>
      <c r="N12" s="27">
        <f t="shared" si="1"/>
        <v>200000</v>
      </c>
      <c r="O12" s="27">
        <f t="shared" si="1"/>
        <v>200000</v>
      </c>
    </row>
    <row r="13" spans="1:15" ht="63" x14ac:dyDescent="0.2">
      <c r="A13" s="25" t="s">
        <v>40</v>
      </c>
      <c r="B13" s="26" t="s">
        <v>30</v>
      </c>
      <c r="C13" s="26" t="s">
        <v>15</v>
      </c>
      <c r="D13" s="26" t="s">
        <v>32</v>
      </c>
      <c r="E13" s="26" t="s">
        <v>34</v>
      </c>
      <c r="F13" s="26" t="s">
        <v>36</v>
      </c>
      <c r="G13" s="26" t="s">
        <v>24</v>
      </c>
      <c r="H13" s="26" t="s">
        <v>39</v>
      </c>
      <c r="I13" s="26" t="s">
        <v>41</v>
      </c>
      <c r="J13" s="26" t="s">
        <v>0</v>
      </c>
      <c r="K13" s="26" t="s">
        <v>0</v>
      </c>
      <c r="L13" s="26" t="s">
        <v>0</v>
      </c>
      <c r="M13" s="72">
        <f t="shared" si="0"/>
        <v>0</v>
      </c>
      <c r="N13" s="27">
        <f t="shared" si="1"/>
        <v>200000</v>
      </c>
      <c r="O13" s="27">
        <f t="shared" si="1"/>
        <v>200000</v>
      </c>
    </row>
    <row r="14" spans="1:15" ht="15.75" x14ac:dyDescent="0.2">
      <c r="A14" s="28" t="s">
        <v>172</v>
      </c>
      <c r="B14" s="29" t="s">
        <v>30</v>
      </c>
      <c r="C14" s="29" t="s">
        <v>15</v>
      </c>
      <c r="D14" s="29" t="s">
        <v>32</v>
      </c>
      <c r="E14" s="29" t="s">
        <v>34</v>
      </c>
      <c r="F14" s="29" t="s">
        <v>36</v>
      </c>
      <c r="G14" s="29" t="s">
        <v>24</v>
      </c>
      <c r="H14" s="29" t="s">
        <v>39</v>
      </c>
      <c r="I14" s="29" t="s">
        <v>41</v>
      </c>
      <c r="J14" s="13" t="s">
        <v>0</v>
      </c>
      <c r="K14" s="13" t="s">
        <v>0</v>
      </c>
      <c r="L14" s="13" t="s">
        <v>0</v>
      </c>
      <c r="M14" s="71">
        <v>0</v>
      </c>
      <c r="N14" s="30">
        <v>200000</v>
      </c>
      <c r="O14" s="30">
        <v>200000</v>
      </c>
    </row>
    <row r="15" spans="1:15" ht="31.5" x14ac:dyDescent="0.2">
      <c r="A15" s="25" t="s">
        <v>63</v>
      </c>
      <c r="B15" s="26" t="s">
        <v>25</v>
      </c>
      <c r="C15" s="26" t="s">
        <v>0</v>
      </c>
      <c r="D15" s="26" t="s">
        <v>0</v>
      </c>
      <c r="E15" s="26" t="s">
        <v>0</v>
      </c>
      <c r="F15" s="26" t="s">
        <v>0</v>
      </c>
      <c r="G15" s="26" t="s">
        <v>0</v>
      </c>
      <c r="H15" s="32" t="s">
        <v>0</v>
      </c>
      <c r="I15" s="32" t="s">
        <v>0</v>
      </c>
      <c r="J15" s="32" t="s">
        <v>0</v>
      </c>
      <c r="K15" s="32" t="s">
        <v>0</v>
      </c>
      <c r="L15" s="32" t="s">
        <v>0</v>
      </c>
      <c r="M15" s="27">
        <f>M16</f>
        <v>309195807.51999998</v>
      </c>
      <c r="N15" s="27">
        <f t="shared" ref="N15:O19" si="2">N16</f>
        <v>0</v>
      </c>
      <c r="O15" s="27">
        <f t="shared" si="2"/>
        <v>0</v>
      </c>
    </row>
    <row r="16" spans="1:15" ht="63" x14ac:dyDescent="0.2">
      <c r="A16" s="25" t="s">
        <v>64</v>
      </c>
      <c r="B16" s="26" t="s">
        <v>25</v>
      </c>
      <c r="C16" s="31" t="s">
        <v>15</v>
      </c>
      <c r="D16" s="26" t="s">
        <v>32</v>
      </c>
      <c r="E16" s="26" t="s">
        <v>0</v>
      </c>
      <c r="F16" s="26" t="s">
        <v>0</v>
      </c>
      <c r="G16" s="26" t="s">
        <v>0</v>
      </c>
      <c r="H16" s="32" t="s">
        <v>0</v>
      </c>
      <c r="I16" s="32" t="s">
        <v>0</v>
      </c>
      <c r="J16" s="32" t="s">
        <v>0</v>
      </c>
      <c r="K16" s="32" t="s">
        <v>0</v>
      </c>
      <c r="L16" s="32" t="s">
        <v>0</v>
      </c>
      <c r="M16" s="27">
        <f>M17</f>
        <v>309195807.51999998</v>
      </c>
      <c r="N16" s="27">
        <f t="shared" si="2"/>
        <v>0</v>
      </c>
      <c r="O16" s="27">
        <f t="shared" si="2"/>
        <v>0</v>
      </c>
    </row>
    <row r="17" spans="1:18" ht="31.5" x14ac:dyDescent="0.2">
      <c r="A17" s="42" t="s">
        <v>224</v>
      </c>
      <c r="B17" s="26" t="s">
        <v>25</v>
      </c>
      <c r="C17" s="31" t="s">
        <v>15</v>
      </c>
      <c r="D17" s="26" t="s">
        <v>32</v>
      </c>
      <c r="E17" s="26" t="s">
        <v>65</v>
      </c>
      <c r="F17" s="26" t="s">
        <v>0</v>
      </c>
      <c r="G17" s="26" t="s">
        <v>0</v>
      </c>
      <c r="H17" s="32" t="s">
        <v>0</v>
      </c>
      <c r="I17" s="32" t="s">
        <v>0</v>
      </c>
      <c r="J17" s="32" t="s">
        <v>0</v>
      </c>
      <c r="K17" s="32" t="s">
        <v>0</v>
      </c>
      <c r="L17" s="32" t="s">
        <v>0</v>
      </c>
      <c r="M17" s="27">
        <f>M18</f>
        <v>309195807.51999998</v>
      </c>
      <c r="N17" s="27">
        <f t="shared" si="2"/>
        <v>0</v>
      </c>
      <c r="O17" s="27">
        <f t="shared" si="2"/>
        <v>0</v>
      </c>
    </row>
    <row r="18" spans="1:18" ht="15.75" x14ac:dyDescent="0.2">
      <c r="A18" s="35" t="s">
        <v>66</v>
      </c>
      <c r="B18" s="26" t="s">
        <v>25</v>
      </c>
      <c r="C18" s="31" t="s">
        <v>15</v>
      </c>
      <c r="D18" s="26" t="s">
        <v>32</v>
      </c>
      <c r="E18" s="26" t="s">
        <v>65</v>
      </c>
      <c r="F18" s="26" t="s">
        <v>47</v>
      </c>
      <c r="G18" s="26" t="s">
        <v>0</v>
      </c>
      <c r="H18" s="26" t="s">
        <v>0</v>
      </c>
      <c r="I18" s="26" t="s">
        <v>0</v>
      </c>
      <c r="J18" s="26" t="s">
        <v>0</v>
      </c>
      <c r="K18" s="26" t="s">
        <v>0</v>
      </c>
      <c r="L18" s="26" t="s">
        <v>0</v>
      </c>
      <c r="M18" s="27">
        <f>M19</f>
        <v>309195807.51999998</v>
      </c>
      <c r="N18" s="27">
        <f t="shared" si="2"/>
        <v>0</v>
      </c>
      <c r="O18" s="27">
        <f t="shared" si="2"/>
        <v>0</v>
      </c>
    </row>
    <row r="19" spans="1:18" ht="31.5" x14ac:dyDescent="0.2">
      <c r="A19" s="35" t="s">
        <v>67</v>
      </c>
      <c r="B19" s="26" t="s">
        <v>25</v>
      </c>
      <c r="C19" s="31" t="s">
        <v>15</v>
      </c>
      <c r="D19" s="26" t="s">
        <v>32</v>
      </c>
      <c r="E19" s="26" t="s">
        <v>65</v>
      </c>
      <c r="F19" s="26" t="s">
        <v>47</v>
      </c>
      <c r="G19" s="26" t="s">
        <v>47</v>
      </c>
      <c r="H19" s="26" t="s">
        <v>0</v>
      </c>
      <c r="I19" s="26" t="s">
        <v>0</v>
      </c>
      <c r="J19" s="26" t="s">
        <v>0</v>
      </c>
      <c r="K19" s="26" t="s">
        <v>0</v>
      </c>
      <c r="L19" s="26" t="s">
        <v>0</v>
      </c>
      <c r="M19" s="27">
        <f>M20</f>
        <v>309195807.51999998</v>
      </c>
      <c r="N19" s="27">
        <f t="shared" si="2"/>
        <v>0</v>
      </c>
      <c r="O19" s="27">
        <f t="shared" si="2"/>
        <v>0</v>
      </c>
    </row>
    <row r="20" spans="1:18" ht="63" x14ac:dyDescent="0.2">
      <c r="A20" s="25" t="s">
        <v>68</v>
      </c>
      <c r="B20" s="26" t="s">
        <v>25</v>
      </c>
      <c r="C20" s="31" t="s">
        <v>15</v>
      </c>
      <c r="D20" s="26" t="s">
        <v>32</v>
      </c>
      <c r="E20" s="26" t="s">
        <v>65</v>
      </c>
      <c r="F20" s="26" t="s">
        <v>47</v>
      </c>
      <c r="G20" s="26" t="s">
        <v>47</v>
      </c>
      <c r="H20" s="26" t="s">
        <v>69</v>
      </c>
      <c r="I20" s="32" t="s">
        <v>0</v>
      </c>
      <c r="J20" s="32" t="s">
        <v>0</v>
      </c>
      <c r="K20" s="32" t="s">
        <v>0</v>
      </c>
      <c r="L20" s="32" t="s">
        <v>0</v>
      </c>
      <c r="M20" s="27">
        <f>M21+M27</f>
        <v>309195807.51999998</v>
      </c>
      <c r="N20" s="27">
        <f>N21+N27</f>
        <v>0</v>
      </c>
      <c r="O20" s="27">
        <f>O21+O27</f>
        <v>0</v>
      </c>
    </row>
    <row r="21" spans="1:18" ht="78.75" x14ac:dyDescent="0.2">
      <c r="A21" s="25" t="s">
        <v>70</v>
      </c>
      <c r="B21" s="26" t="s">
        <v>25</v>
      </c>
      <c r="C21" s="31" t="s">
        <v>15</v>
      </c>
      <c r="D21" s="26" t="s">
        <v>32</v>
      </c>
      <c r="E21" s="26" t="s">
        <v>65</v>
      </c>
      <c r="F21" s="26" t="s">
        <v>47</v>
      </c>
      <c r="G21" s="26" t="s">
        <v>47</v>
      </c>
      <c r="H21" s="26" t="s">
        <v>69</v>
      </c>
      <c r="I21" s="26" t="s">
        <v>71</v>
      </c>
      <c r="J21" s="26" t="s">
        <v>0</v>
      </c>
      <c r="K21" s="26" t="s">
        <v>0</v>
      </c>
      <c r="L21" s="26" t="s">
        <v>0</v>
      </c>
      <c r="M21" s="27">
        <f>M22+M24+M26</f>
        <v>151037907.52000001</v>
      </c>
      <c r="N21" s="27">
        <f t="shared" ref="N21:O21" si="3">N24+N26</f>
        <v>0</v>
      </c>
      <c r="O21" s="27">
        <f t="shared" si="3"/>
        <v>0</v>
      </c>
    </row>
    <row r="22" spans="1:18" s="34" customFormat="1" ht="63" x14ac:dyDescent="0.2">
      <c r="A22" s="25" t="s">
        <v>409</v>
      </c>
      <c r="B22" s="26" t="s">
        <v>25</v>
      </c>
      <c r="C22" s="26" t="s">
        <v>15</v>
      </c>
      <c r="D22" s="26" t="s">
        <v>32</v>
      </c>
      <c r="E22" s="26" t="s">
        <v>65</v>
      </c>
      <c r="F22" s="26" t="s">
        <v>47</v>
      </c>
      <c r="G22" s="26" t="s">
        <v>47</v>
      </c>
      <c r="H22" s="26" t="s">
        <v>69</v>
      </c>
      <c r="I22" s="26" t="s">
        <v>71</v>
      </c>
      <c r="J22" s="26"/>
      <c r="K22" s="26"/>
      <c r="L22" s="26"/>
      <c r="M22" s="27">
        <f>M23</f>
        <v>3121800</v>
      </c>
      <c r="N22" s="27">
        <v>0</v>
      </c>
      <c r="O22" s="27">
        <v>0</v>
      </c>
      <c r="P22" s="33"/>
      <c r="Q22" s="33"/>
      <c r="R22" s="33"/>
    </row>
    <row r="23" spans="1:18" s="34" customFormat="1" ht="31.5" x14ac:dyDescent="0.2">
      <c r="A23" s="28" t="s">
        <v>410</v>
      </c>
      <c r="B23" s="29" t="s">
        <v>25</v>
      </c>
      <c r="C23" s="29" t="s">
        <v>15</v>
      </c>
      <c r="D23" s="29" t="s">
        <v>32</v>
      </c>
      <c r="E23" s="29" t="s">
        <v>65</v>
      </c>
      <c r="F23" s="29" t="s">
        <v>47</v>
      </c>
      <c r="G23" s="29" t="s">
        <v>47</v>
      </c>
      <c r="H23" s="29" t="s">
        <v>69</v>
      </c>
      <c r="I23" s="29" t="s">
        <v>71</v>
      </c>
      <c r="J23" s="13" t="s">
        <v>197</v>
      </c>
      <c r="K23" s="13" t="s">
        <v>406</v>
      </c>
      <c r="L23" s="13" t="s">
        <v>84</v>
      </c>
      <c r="M23" s="30">
        <v>3121800</v>
      </c>
      <c r="N23" s="27">
        <v>0</v>
      </c>
      <c r="O23" s="27">
        <v>0</v>
      </c>
      <c r="P23" s="33"/>
      <c r="Q23" s="33"/>
      <c r="R23" s="33"/>
    </row>
    <row r="24" spans="1:18" s="68" customFormat="1" ht="63" x14ac:dyDescent="0.2">
      <c r="A24" s="42" t="s">
        <v>263</v>
      </c>
      <c r="B24" s="31" t="s">
        <v>25</v>
      </c>
      <c r="C24" s="31" t="s">
        <v>15</v>
      </c>
      <c r="D24" s="31" t="s">
        <v>32</v>
      </c>
      <c r="E24" s="31" t="s">
        <v>65</v>
      </c>
      <c r="F24" s="31" t="s">
        <v>47</v>
      </c>
      <c r="G24" s="31" t="s">
        <v>47</v>
      </c>
      <c r="H24" s="31" t="s">
        <v>69</v>
      </c>
      <c r="I24" s="31" t="s">
        <v>71</v>
      </c>
      <c r="J24" s="8"/>
      <c r="K24" s="8"/>
      <c r="L24" s="8"/>
      <c r="M24" s="16">
        <f>M25</f>
        <v>3007250</v>
      </c>
      <c r="N24" s="16">
        <f t="shared" ref="N24:O24" si="4">N25</f>
        <v>0</v>
      </c>
      <c r="O24" s="16">
        <f t="shared" si="4"/>
        <v>0</v>
      </c>
      <c r="P24" s="67"/>
      <c r="Q24" s="67"/>
      <c r="R24" s="67"/>
    </row>
    <row r="25" spans="1:18" s="34" customFormat="1" ht="31.5" x14ac:dyDescent="0.2">
      <c r="A25" s="37" t="s">
        <v>264</v>
      </c>
      <c r="B25" s="29" t="s">
        <v>25</v>
      </c>
      <c r="C25" s="6" t="s">
        <v>15</v>
      </c>
      <c r="D25" s="29" t="s">
        <v>32</v>
      </c>
      <c r="E25" s="29" t="s">
        <v>65</v>
      </c>
      <c r="F25" s="29" t="s">
        <v>47</v>
      </c>
      <c r="G25" s="29" t="s">
        <v>47</v>
      </c>
      <c r="H25" s="29" t="s">
        <v>69</v>
      </c>
      <c r="I25" s="29" t="s">
        <v>71</v>
      </c>
      <c r="J25" s="13" t="s">
        <v>197</v>
      </c>
      <c r="K25" s="50" t="s">
        <v>416</v>
      </c>
      <c r="L25" s="13">
        <v>2025</v>
      </c>
      <c r="M25" s="30">
        <v>3007250</v>
      </c>
      <c r="N25" s="30">
        <v>0</v>
      </c>
      <c r="O25" s="30">
        <v>0</v>
      </c>
      <c r="P25" s="33"/>
      <c r="Q25" s="33"/>
      <c r="R25" s="33"/>
    </row>
    <row r="26" spans="1:18" s="34" customFormat="1" ht="15.75" x14ac:dyDescent="0.2">
      <c r="A26" s="28" t="s">
        <v>172</v>
      </c>
      <c r="B26" s="29" t="s">
        <v>25</v>
      </c>
      <c r="C26" s="6" t="s">
        <v>15</v>
      </c>
      <c r="D26" s="29" t="s">
        <v>32</v>
      </c>
      <c r="E26" s="29" t="s">
        <v>65</v>
      </c>
      <c r="F26" s="29" t="s">
        <v>47</v>
      </c>
      <c r="G26" s="29" t="s">
        <v>47</v>
      </c>
      <c r="H26" s="29" t="s">
        <v>69</v>
      </c>
      <c r="I26" s="29" t="s">
        <v>71</v>
      </c>
      <c r="J26" s="13" t="s">
        <v>0</v>
      </c>
      <c r="K26" s="13" t="s">
        <v>0</v>
      </c>
      <c r="L26" s="13" t="s">
        <v>0</v>
      </c>
      <c r="M26" s="30">
        <v>144908857.52000001</v>
      </c>
      <c r="N26" s="30">
        <v>0</v>
      </c>
      <c r="O26" s="30">
        <v>0</v>
      </c>
      <c r="P26" s="33"/>
      <c r="Q26" s="33"/>
      <c r="R26" s="33"/>
    </row>
    <row r="27" spans="1:18" s="34" customFormat="1" ht="78.75" x14ac:dyDescent="0.2">
      <c r="A27" s="25" t="s">
        <v>72</v>
      </c>
      <c r="B27" s="26" t="s">
        <v>25</v>
      </c>
      <c r="C27" s="31" t="s">
        <v>15</v>
      </c>
      <c r="D27" s="26" t="s">
        <v>32</v>
      </c>
      <c r="E27" s="26" t="s">
        <v>65</v>
      </c>
      <c r="F27" s="26" t="s">
        <v>47</v>
      </c>
      <c r="G27" s="26" t="s">
        <v>47</v>
      </c>
      <c r="H27" s="26" t="s">
        <v>69</v>
      </c>
      <c r="I27" s="26" t="s">
        <v>73</v>
      </c>
      <c r="J27" s="26" t="s">
        <v>0</v>
      </c>
      <c r="K27" s="26" t="s">
        <v>0</v>
      </c>
      <c r="L27" s="26" t="s">
        <v>0</v>
      </c>
      <c r="M27" s="27">
        <f>M28+M30+M33</f>
        <v>158157900</v>
      </c>
      <c r="N27" s="27">
        <f t="shared" ref="N27:O27" si="5">N33</f>
        <v>0</v>
      </c>
      <c r="O27" s="27">
        <f t="shared" si="5"/>
        <v>0</v>
      </c>
      <c r="P27" s="33"/>
      <c r="Q27" s="33"/>
      <c r="R27" s="33"/>
    </row>
    <row r="28" spans="1:18" s="34" customFormat="1" ht="47.25" x14ac:dyDescent="0.2">
      <c r="A28" s="25" t="s">
        <v>411</v>
      </c>
      <c r="B28" s="26" t="s">
        <v>25</v>
      </c>
      <c r="C28" s="26" t="s">
        <v>15</v>
      </c>
      <c r="D28" s="26" t="s">
        <v>32</v>
      </c>
      <c r="E28" s="26" t="s">
        <v>65</v>
      </c>
      <c r="F28" s="26" t="s">
        <v>47</v>
      </c>
      <c r="G28" s="26" t="s">
        <v>47</v>
      </c>
      <c r="H28" s="26" t="s">
        <v>69</v>
      </c>
      <c r="I28" s="26" t="s">
        <v>73</v>
      </c>
      <c r="J28" s="26"/>
      <c r="K28" s="26"/>
      <c r="L28" s="26"/>
      <c r="M28" s="27">
        <f>M29</f>
        <v>3121800</v>
      </c>
      <c r="N28" s="27">
        <v>0</v>
      </c>
      <c r="O28" s="27">
        <v>0</v>
      </c>
      <c r="P28" s="33"/>
      <c r="Q28" s="33"/>
      <c r="R28" s="33"/>
    </row>
    <row r="29" spans="1:18" s="34" customFormat="1" ht="24" customHeight="1" x14ac:dyDescent="0.2">
      <c r="A29" s="28" t="s">
        <v>410</v>
      </c>
      <c r="B29" s="29" t="s">
        <v>25</v>
      </c>
      <c r="C29" s="29" t="s">
        <v>15</v>
      </c>
      <c r="D29" s="29" t="s">
        <v>32</v>
      </c>
      <c r="E29" s="29" t="s">
        <v>65</v>
      </c>
      <c r="F29" s="29" t="s">
        <v>47</v>
      </c>
      <c r="G29" s="29" t="s">
        <v>47</v>
      </c>
      <c r="H29" s="29" t="s">
        <v>69</v>
      </c>
      <c r="I29" s="29" t="s">
        <v>73</v>
      </c>
      <c r="J29" s="13" t="s">
        <v>197</v>
      </c>
      <c r="K29" s="13" t="s">
        <v>406</v>
      </c>
      <c r="L29" s="13">
        <v>2025</v>
      </c>
      <c r="M29" s="30">
        <v>3121800</v>
      </c>
      <c r="N29" s="30">
        <v>0</v>
      </c>
      <c r="O29" s="30">
        <v>0</v>
      </c>
      <c r="P29" s="33"/>
      <c r="Q29" s="33"/>
      <c r="R29" s="33"/>
    </row>
    <row r="30" spans="1:18" s="34" customFormat="1" ht="49.15" customHeight="1" x14ac:dyDescent="0.2">
      <c r="A30" s="25" t="s">
        <v>412</v>
      </c>
      <c r="B30" s="26" t="s">
        <v>25</v>
      </c>
      <c r="C30" s="26" t="s">
        <v>15</v>
      </c>
      <c r="D30" s="26" t="s">
        <v>32</v>
      </c>
      <c r="E30" s="26" t="s">
        <v>65</v>
      </c>
      <c r="F30" s="26" t="s">
        <v>47</v>
      </c>
      <c r="G30" s="26" t="s">
        <v>47</v>
      </c>
      <c r="H30" s="26" t="s">
        <v>69</v>
      </c>
      <c r="I30" s="26" t="s">
        <v>73</v>
      </c>
      <c r="J30" s="13"/>
      <c r="K30" s="13"/>
      <c r="L30" s="13"/>
      <c r="M30" s="27">
        <f>M31+M32</f>
        <v>6114600</v>
      </c>
      <c r="N30" s="27">
        <v>0</v>
      </c>
      <c r="O30" s="27">
        <v>0</v>
      </c>
      <c r="P30" s="33"/>
      <c r="Q30" s="33"/>
      <c r="R30" s="33"/>
    </row>
    <row r="31" spans="1:18" s="34" customFormat="1" ht="31.5" x14ac:dyDescent="0.2">
      <c r="A31" s="28" t="s">
        <v>410</v>
      </c>
      <c r="B31" s="29" t="s">
        <v>25</v>
      </c>
      <c r="C31" s="29" t="s">
        <v>15</v>
      </c>
      <c r="D31" s="29" t="s">
        <v>32</v>
      </c>
      <c r="E31" s="29" t="s">
        <v>65</v>
      </c>
      <c r="F31" s="29" t="s">
        <v>47</v>
      </c>
      <c r="G31" s="29" t="s">
        <v>47</v>
      </c>
      <c r="H31" s="29" t="s">
        <v>69</v>
      </c>
      <c r="I31" s="29" t="s">
        <v>73</v>
      </c>
      <c r="J31" s="13" t="s">
        <v>197</v>
      </c>
      <c r="K31" s="50" t="s">
        <v>413</v>
      </c>
      <c r="L31" s="13">
        <v>2025</v>
      </c>
      <c r="M31" s="30">
        <v>2992800</v>
      </c>
      <c r="N31" s="30">
        <v>0</v>
      </c>
      <c r="O31" s="30">
        <v>0</v>
      </c>
      <c r="P31" s="33"/>
      <c r="Q31" s="33"/>
      <c r="R31" s="33"/>
    </row>
    <row r="32" spans="1:18" s="34" customFormat="1" ht="31.5" x14ac:dyDescent="0.2">
      <c r="A32" s="28" t="s">
        <v>410</v>
      </c>
      <c r="B32" s="29" t="s">
        <v>25</v>
      </c>
      <c r="C32" s="29" t="s">
        <v>15</v>
      </c>
      <c r="D32" s="29" t="s">
        <v>32</v>
      </c>
      <c r="E32" s="29" t="s">
        <v>65</v>
      </c>
      <c r="F32" s="29" t="s">
        <v>47</v>
      </c>
      <c r="G32" s="29" t="s">
        <v>47</v>
      </c>
      <c r="H32" s="29" t="s">
        <v>69</v>
      </c>
      <c r="I32" s="29" t="s">
        <v>73</v>
      </c>
      <c r="J32" s="13" t="s">
        <v>197</v>
      </c>
      <c r="K32" s="13" t="s">
        <v>406</v>
      </c>
      <c r="L32" s="13">
        <v>2025</v>
      </c>
      <c r="M32" s="30">
        <v>3121800</v>
      </c>
      <c r="N32" s="30">
        <v>0</v>
      </c>
      <c r="O32" s="30">
        <v>0</v>
      </c>
      <c r="P32" s="33"/>
      <c r="Q32" s="33"/>
      <c r="R32" s="33"/>
    </row>
    <row r="33" spans="1:18" s="34" customFormat="1" ht="15.75" x14ac:dyDescent="0.2">
      <c r="A33" s="28" t="s">
        <v>172</v>
      </c>
      <c r="B33" s="29" t="s">
        <v>25</v>
      </c>
      <c r="C33" s="6" t="s">
        <v>15</v>
      </c>
      <c r="D33" s="29" t="s">
        <v>32</v>
      </c>
      <c r="E33" s="29" t="s">
        <v>65</v>
      </c>
      <c r="F33" s="29" t="s">
        <v>47</v>
      </c>
      <c r="G33" s="29" t="s">
        <v>47</v>
      </c>
      <c r="H33" s="29" t="s">
        <v>69</v>
      </c>
      <c r="I33" s="29" t="s">
        <v>73</v>
      </c>
      <c r="J33" s="13" t="s">
        <v>0</v>
      </c>
      <c r="K33" s="13" t="s">
        <v>0</v>
      </c>
      <c r="L33" s="13" t="s">
        <v>0</v>
      </c>
      <c r="M33" s="30">
        <v>148921500</v>
      </c>
      <c r="N33" s="30">
        <v>0</v>
      </c>
      <c r="O33" s="30">
        <v>0</v>
      </c>
      <c r="P33" s="33"/>
      <c r="Q33" s="33"/>
      <c r="R33" s="33"/>
    </row>
    <row r="34" spans="1:18" s="34" customFormat="1" ht="31.5" x14ac:dyDescent="0.2">
      <c r="A34" s="25" t="s">
        <v>94</v>
      </c>
      <c r="B34" s="26" t="s">
        <v>95</v>
      </c>
      <c r="C34" s="26" t="s">
        <v>0</v>
      </c>
      <c r="D34" s="26" t="s">
        <v>0</v>
      </c>
      <c r="E34" s="26" t="s">
        <v>0</v>
      </c>
      <c r="F34" s="26" t="s">
        <v>0</v>
      </c>
      <c r="G34" s="26" t="s">
        <v>0</v>
      </c>
      <c r="H34" s="32" t="s">
        <v>0</v>
      </c>
      <c r="I34" s="32" t="s">
        <v>0</v>
      </c>
      <c r="J34" s="32" t="s">
        <v>0</v>
      </c>
      <c r="K34" s="32" t="s">
        <v>0</v>
      </c>
      <c r="L34" s="32" t="s">
        <v>0</v>
      </c>
      <c r="M34" s="72">
        <f>M35</f>
        <v>17677569.300000004</v>
      </c>
      <c r="N34" s="27">
        <f t="shared" ref="N34:O38" si="6">N35</f>
        <v>0</v>
      </c>
      <c r="O34" s="27">
        <f t="shared" si="6"/>
        <v>0</v>
      </c>
      <c r="P34" s="33"/>
      <c r="Q34" s="33"/>
      <c r="R34" s="33"/>
    </row>
    <row r="35" spans="1:18" s="34" customFormat="1" ht="47.25" x14ac:dyDescent="0.2">
      <c r="A35" s="25" t="s">
        <v>96</v>
      </c>
      <c r="B35" s="26" t="s">
        <v>95</v>
      </c>
      <c r="C35" s="31" t="s">
        <v>15</v>
      </c>
      <c r="D35" s="26" t="s">
        <v>55</v>
      </c>
      <c r="E35" s="26" t="s">
        <v>0</v>
      </c>
      <c r="F35" s="26" t="s">
        <v>0</v>
      </c>
      <c r="G35" s="26" t="s">
        <v>0</v>
      </c>
      <c r="H35" s="32" t="s">
        <v>0</v>
      </c>
      <c r="I35" s="32" t="s">
        <v>0</v>
      </c>
      <c r="J35" s="32" t="s">
        <v>0</v>
      </c>
      <c r="K35" s="32" t="s">
        <v>0</v>
      </c>
      <c r="L35" s="32" t="s">
        <v>0</v>
      </c>
      <c r="M35" s="72">
        <f>M36</f>
        <v>17677569.300000004</v>
      </c>
      <c r="N35" s="27">
        <f t="shared" si="6"/>
        <v>0</v>
      </c>
      <c r="O35" s="27">
        <f t="shared" si="6"/>
        <v>0</v>
      </c>
      <c r="P35" s="33"/>
      <c r="Q35" s="33"/>
      <c r="R35" s="33"/>
    </row>
    <row r="36" spans="1:18" s="34" customFormat="1" ht="31.5" x14ac:dyDescent="0.2">
      <c r="A36" s="42" t="s">
        <v>223</v>
      </c>
      <c r="B36" s="26" t="s">
        <v>95</v>
      </c>
      <c r="C36" s="31" t="s">
        <v>15</v>
      </c>
      <c r="D36" s="26" t="s">
        <v>55</v>
      </c>
      <c r="E36" s="26" t="s">
        <v>97</v>
      </c>
      <c r="F36" s="26" t="s">
        <v>0</v>
      </c>
      <c r="G36" s="26" t="s">
        <v>0</v>
      </c>
      <c r="H36" s="32" t="s">
        <v>0</v>
      </c>
      <c r="I36" s="32" t="s">
        <v>0</v>
      </c>
      <c r="J36" s="32" t="s">
        <v>0</v>
      </c>
      <c r="K36" s="32" t="s">
        <v>0</v>
      </c>
      <c r="L36" s="32" t="s">
        <v>0</v>
      </c>
      <c r="M36" s="72">
        <f>M37</f>
        <v>17677569.300000004</v>
      </c>
      <c r="N36" s="27">
        <f t="shared" si="6"/>
        <v>0</v>
      </c>
      <c r="O36" s="27">
        <f t="shared" si="6"/>
        <v>0</v>
      </c>
      <c r="P36" s="33"/>
      <c r="Q36" s="33"/>
      <c r="R36" s="33"/>
    </row>
    <row r="37" spans="1:18" s="34" customFormat="1" ht="15.75" x14ac:dyDescent="0.2">
      <c r="A37" s="35" t="s">
        <v>98</v>
      </c>
      <c r="B37" s="26" t="s">
        <v>95</v>
      </c>
      <c r="C37" s="31" t="s">
        <v>15</v>
      </c>
      <c r="D37" s="26" t="s">
        <v>55</v>
      </c>
      <c r="E37" s="26" t="s">
        <v>97</v>
      </c>
      <c r="F37" s="26" t="s">
        <v>23</v>
      </c>
      <c r="G37" s="26" t="s">
        <v>0</v>
      </c>
      <c r="H37" s="26" t="s">
        <v>0</v>
      </c>
      <c r="I37" s="26" t="s">
        <v>0</v>
      </c>
      <c r="J37" s="26" t="s">
        <v>0</v>
      </c>
      <c r="K37" s="26" t="s">
        <v>0</v>
      </c>
      <c r="L37" s="26" t="s">
        <v>0</v>
      </c>
      <c r="M37" s="72">
        <f>M38</f>
        <v>17677569.300000004</v>
      </c>
      <c r="N37" s="27">
        <f t="shared" si="6"/>
        <v>0</v>
      </c>
      <c r="O37" s="27">
        <f t="shared" si="6"/>
        <v>0</v>
      </c>
      <c r="P37" s="33"/>
      <c r="Q37" s="33"/>
      <c r="R37" s="33"/>
    </row>
    <row r="38" spans="1:18" s="34" customFormat="1" ht="15.75" x14ac:dyDescent="0.2">
      <c r="A38" s="35" t="s">
        <v>99</v>
      </c>
      <c r="B38" s="26" t="s">
        <v>95</v>
      </c>
      <c r="C38" s="31" t="s">
        <v>15</v>
      </c>
      <c r="D38" s="26" t="s">
        <v>55</v>
      </c>
      <c r="E38" s="26" t="s">
        <v>97</v>
      </c>
      <c r="F38" s="26" t="s">
        <v>23</v>
      </c>
      <c r="G38" s="26" t="s">
        <v>32</v>
      </c>
      <c r="H38" s="26" t="s">
        <v>0</v>
      </c>
      <c r="I38" s="26" t="s">
        <v>0</v>
      </c>
      <c r="J38" s="26" t="s">
        <v>0</v>
      </c>
      <c r="K38" s="26" t="s">
        <v>0</v>
      </c>
      <c r="L38" s="26" t="s">
        <v>0</v>
      </c>
      <c r="M38" s="72">
        <f>M39</f>
        <v>17677569.300000004</v>
      </c>
      <c r="N38" s="27">
        <f t="shared" si="6"/>
        <v>0</v>
      </c>
      <c r="O38" s="27">
        <f t="shared" si="6"/>
        <v>0</v>
      </c>
      <c r="P38" s="33"/>
      <c r="Q38" s="33"/>
      <c r="R38" s="33"/>
    </row>
    <row r="39" spans="1:18" s="34" customFormat="1" ht="63" x14ac:dyDescent="0.2">
      <c r="A39" s="25" t="s">
        <v>100</v>
      </c>
      <c r="B39" s="26" t="s">
        <v>95</v>
      </c>
      <c r="C39" s="31" t="s">
        <v>15</v>
      </c>
      <c r="D39" s="26" t="s">
        <v>55</v>
      </c>
      <c r="E39" s="26" t="s">
        <v>97</v>
      </c>
      <c r="F39" s="26" t="s">
        <v>23</v>
      </c>
      <c r="G39" s="26" t="s">
        <v>32</v>
      </c>
      <c r="H39" s="26" t="s">
        <v>101</v>
      </c>
      <c r="I39" s="32" t="s">
        <v>0</v>
      </c>
      <c r="J39" s="32" t="s">
        <v>0</v>
      </c>
      <c r="K39" s="32" t="s">
        <v>0</v>
      </c>
      <c r="L39" s="32" t="s">
        <v>0</v>
      </c>
      <c r="M39" s="72">
        <f>M40+M43</f>
        <v>17677569.300000004</v>
      </c>
      <c r="N39" s="27">
        <f>N40+N43</f>
        <v>0</v>
      </c>
      <c r="O39" s="27">
        <f>O40+O43</f>
        <v>0</v>
      </c>
      <c r="P39" s="33"/>
      <c r="Q39" s="33"/>
      <c r="R39" s="33"/>
    </row>
    <row r="40" spans="1:18" s="34" customFormat="1" ht="78.75" x14ac:dyDescent="0.2">
      <c r="A40" s="25" t="s">
        <v>70</v>
      </c>
      <c r="B40" s="26" t="s">
        <v>95</v>
      </c>
      <c r="C40" s="31" t="s">
        <v>15</v>
      </c>
      <c r="D40" s="26" t="s">
        <v>55</v>
      </c>
      <c r="E40" s="26" t="s">
        <v>97</v>
      </c>
      <c r="F40" s="26" t="s">
        <v>23</v>
      </c>
      <c r="G40" s="26" t="s">
        <v>32</v>
      </c>
      <c r="H40" s="26" t="s">
        <v>101</v>
      </c>
      <c r="I40" s="26" t="s">
        <v>71</v>
      </c>
      <c r="J40" s="26" t="s">
        <v>0</v>
      </c>
      <c r="K40" s="26" t="s">
        <v>0</v>
      </c>
      <c r="L40" s="26" t="s">
        <v>0</v>
      </c>
      <c r="M40" s="72">
        <f>M41</f>
        <v>2906432.1</v>
      </c>
      <c r="N40" s="27">
        <f t="shared" ref="N40:O41" si="7">N41</f>
        <v>0</v>
      </c>
      <c r="O40" s="27">
        <f t="shared" si="7"/>
        <v>0</v>
      </c>
      <c r="P40" s="33"/>
      <c r="Q40" s="33"/>
      <c r="R40" s="33"/>
    </row>
    <row r="41" spans="1:18" s="34" customFormat="1" ht="78.75" x14ac:dyDescent="0.2">
      <c r="A41" s="25" t="s">
        <v>194</v>
      </c>
      <c r="B41" s="26" t="s">
        <v>95</v>
      </c>
      <c r="C41" s="31" t="s">
        <v>15</v>
      </c>
      <c r="D41" s="26" t="s">
        <v>55</v>
      </c>
      <c r="E41" s="26" t="s">
        <v>97</v>
      </c>
      <c r="F41" s="26" t="s">
        <v>23</v>
      </c>
      <c r="G41" s="26" t="s">
        <v>32</v>
      </c>
      <c r="H41" s="26" t="s">
        <v>101</v>
      </c>
      <c r="I41" s="26" t="s">
        <v>71</v>
      </c>
      <c r="J41" s="26"/>
      <c r="K41" s="26"/>
      <c r="L41" s="26"/>
      <c r="M41" s="72">
        <f>M42</f>
        <v>2906432.1</v>
      </c>
      <c r="N41" s="27">
        <f t="shared" si="7"/>
        <v>0</v>
      </c>
      <c r="O41" s="27">
        <f t="shared" si="7"/>
        <v>0</v>
      </c>
      <c r="P41" s="33"/>
      <c r="Q41" s="33"/>
      <c r="R41" s="33"/>
    </row>
    <row r="42" spans="1:18" s="34" customFormat="1" ht="31.5" x14ac:dyDescent="0.2">
      <c r="A42" s="28" t="s">
        <v>195</v>
      </c>
      <c r="B42" s="29" t="s">
        <v>95</v>
      </c>
      <c r="C42" s="6" t="s">
        <v>15</v>
      </c>
      <c r="D42" s="29" t="s">
        <v>55</v>
      </c>
      <c r="E42" s="29" t="s">
        <v>97</v>
      </c>
      <c r="F42" s="29" t="s">
        <v>23</v>
      </c>
      <c r="G42" s="29" t="s">
        <v>32</v>
      </c>
      <c r="H42" s="29" t="s">
        <v>101</v>
      </c>
      <c r="I42" s="29" t="s">
        <v>71</v>
      </c>
      <c r="J42" s="50" t="s">
        <v>197</v>
      </c>
      <c r="K42" s="13" t="s">
        <v>406</v>
      </c>
      <c r="L42" s="13">
        <v>2025</v>
      </c>
      <c r="M42" s="30">
        <v>2906432.1</v>
      </c>
      <c r="N42" s="30">
        <v>0</v>
      </c>
      <c r="O42" s="30">
        <v>0</v>
      </c>
      <c r="P42" s="33"/>
      <c r="Q42" s="33"/>
      <c r="R42" s="33"/>
    </row>
    <row r="43" spans="1:18" s="34" customFormat="1" ht="78.75" x14ac:dyDescent="0.2">
      <c r="A43" s="25" t="s">
        <v>72</v>
      </c>
      <c r="B43" s="26" t="s">
        <v>95</v>
      </c>
      <c r="C43" s="31" t="s">
        <v>15</v>
      </c>
      <c r="D43" s="26" t="s">
        <v>55</v>
      </c>
      <c r="E43" s="26" t="s">
        <v>97</v>
      </c>
      <c r="F43" s="26" t="s">
        <v>23</v>
      </c>
      <c r="G43" s="26" t="s">
        <v>32</v>
      </c>
      <c r="H43" s="26" t="s">
        <v>101</v>
      </c>
      <c r="I43" s="26" t="s">
        <v>73</v>
      </c>
      <c r="J43" s="26" t="s">
        <v>0</v>
      </c>
      <c r="K43" s="26" t="s">
        <v>0</v>
      </c>
      <c r="L43" s="26" t="s">
        <v>0</v>
      </c>
      <c r="M43" s="72">
        <f>M44+M49</f>
        <v>14771137.200000003</v>
      </c>
      <c r="N43" s="27">
        <f>N44+N49</f>
        <v>0</v>
      </c>
      <c r="O43" s="27">
        <f>O44+O49</f>
        <v>0</v>
      </c>
      <c r="P43" s="33"/>
      <c r="Q43" s="33"/>
      <c r="R43" s="33"/>
    </row>
    <row r="44" spans="1:18" s="68" customFormat="1" ht="47.25" customHeight="1" x14ac:dyDescent="0.2">
      <c r="A44" s="42" t="s">
        <v>196</v>
      </c>
      <c r="B44" s="31" t="s">
        <v>95</v>
      </c>
      <c r="C44" s="31" t="s">
        <v>15</v>
      </c>
      <c r="D44" s="31" t="s">
        <v>55</v>
      </c>
      <c r="E44" s="31" t="s">
        <v>97</v>
      </c>
      <c r="F44" s="31" t="s">
        <v>23</v>
      </c>
      <c r="G44" s="31" t="s">
        <v>32</v>
      </c>
      <c r="H44" s="31" t="s">
        <v>101</v>
      </c>
      <c r="I44" s="31" t="s">
        <v>73</v>
      </c>
      <c r="J44" s="8" t="s">
        <v>0</v>
      </c>
      <c r="K44" s="8" t="s">
        <v>0</v>
      </c>
      <c r="L44" s="8" t="s">
        <v>0</v>
      </c>
      <c r="M44" s="89">
        <f>M45+M46+M47+M48</f>
        <v>11782196.400000002</v>
      </c>
      <c r="N44" s="16">
        <f t="shared" ref="N44:O44" si="8">N45+N46+N47+N48</f>
        <v>0</v>
      </c>
      <c r="O44" s="16">
        <f t="shared" si="8"/>
        <v>0</v>
      </c>
      <c r="P44" s="67"/>
      <c r="Q44" s="67"/>
      <c r="R44" s="67"/>
    </row>
    <row r="45" spans="1:18" s="34" customFormat="1" ht="31.5" x14ac:dyDescent="0.2">
      <c r="A45" s="37" t="s">
        <v>195</v>
      </c>
      <c r="B45" s="29" t="s">
        <v>95</v>
      </c>
      <c r="C45" s="6" t="s">
        <v>15</v>
      </c>
      <c r="D45" s="29" t="s">
        <v>55</v>
      </c>
      <c r="E45" s="29" t="s">
        <v>97</v>
      </c>
      <c r="F45" s="29" t="s">
        <v>23</v>
      </c>
      <c r="G45" s="29" t="s">
        <v>32</v>
      </c>
      <c r="H45" s="29" t="s">
        <v>101</v>
      </c>
      <c r="I45" s="29" t="s">
        <v>73</v>
      </c>
      <c r="J45" s="50" t="s">
        <v>197</v>
      </c>
      <c r="K45" s="13" t="s">
        <v>398</v>
      </c>
      <c r="L45" s="13">
        <v>2025</v>
      </c>
      <c r="M45" s="30">
        <v>2988940.8</v>
      </c>
      <c r="N45" s="30">
        <v>0</v>
      </c>
      <c r="O45" s="30">
        <v>0</v>
      </c>
      <c r="P45" s="33"/>
      <c r="Q45" s="33"/>
      <c r="R45" s="33"/>
    </row>
    <row r="46" spans="1:18" s="34" customFormat="1" ht="31.5" x14ac:dyDescent="0.2">
      <c r="A46" s="37" t="s">
        <v>195</v>
      </c>
      <c r="B46" s="29" t="s">
        <v>95</v>
      </c>
      <c r="C46" s="6" t="s">
        <v>15</v>
      </c>
      <c r="D46" s="29" t="s">
        <v>55</v>
      </c>
      <c r="E46" s="29" t="s">
        <v>97</v>
      </c>
      <c r="F46" s="29" t="s">
        <v>23</v>
      </c>
      <c r="G46" s="29" t="s">
        <v>32</v>
      </c>
      <c r="H46" s="29" t="s">
        <v>101</v>
      </c>
      <c r="I46" s="29" t="s">
        <v>73</v>
      </c>
      <c r="J46" s="50" t="s">
        <v>197</v>
      </c>
      <c r="K46" s="13" t="s">
        <v>424</v>
      </c>
      <c r="L46" s="13">
        <v>2025</v>
      </c>
      <c r="M46" s="30">
        <v>2506545.6</v>
      </c>
      <c r="N46" s="30">
        <v>0</v>
      </c>
      <c r="O46" s="30">
        <v>0</v>
      </c>
      <c r="P46" s="33"/>
      <c r="Q46" s="33"/>
      <c r="R46" s="33"/>
    </row>
    <row r="47" spans="1:18" s="34" customFormat="1" ht="31.5" x14ac:dyDescent="0.2">
      <c r="A47" s="37" t="s">
        <v>426</v>
      </c>
      <c r="B47" s="29" t="s">
        <v>95</v>
      </c>
      <c r="C47" s="6" t="s">
        <v>15</v>
      </c>
      <c r="D47" s="29" t="s">
        <v>55</v>
      </c>
      <c r="E47" s="29" t="s">
        <v>97</v>
      </c>
      <c r="F47" s="29" t="s">
        <v>23</v>
      </c>
      <c r="G47" s="29" t="s">
        <v>32</v>
      </c>
      <c r="H47" s="29" t="s">
        <v>101</v>
      </c>
      <c r="I47" s="29" t="s">
        <v>73</v>
      </c>
      <c r="J47" s="50" t="s">
        <v>197</v>
      </c>
      <c r="K47" s="13" t="s">
        <v>425</v>
      </c>
      <c r="L47" s="13">
        <v>2025</v>
      </c>
      <c r="M47" s="30">
        <v>3297769.2</v>
      </c>
      <c r="N47" s="30">
        <v>0</v>
      </c>
      <c r="O47" s="30">
        <v>0</v>
      </c>
      <c r="P47" s="33"/>
      <c r="Q47" s="33"/>
      <c r="R47" s="33"/>
    </row>
    <row r="48" spans="1:18" s="34" customFormat="1" ht="31.5" x14ac:dyDescent="0.2">
      <c r="A48" s="37" t="s">
        <v>195</v>
      </c>
      <c r="B48" s="29" t="s">
        <v>95</v>
      </c>
      <c r="C48" s="6" t="s">
        <v>15</v>
      </c>
      <c r="D48" s="29" t="s">
        <v>55</v>
      </c>
      <c r="E48" s="29" t="s">
        <v>97</v>
      </c>
      <c r="F48" s="29" t="s">
        <v>23</v>
      </c>
      <c r="G48" s="29" t="s">
        <v>32</v>
      </c>
      <c r="H48" s="29" t="s">
        <v>101</v>
      </c>
      <c r="I48" s="29" t="s">
        <v>73</v>
      </c>
      <c r="J48" s="50" t="s">
        <v>197</v>
      </c>
      <c r="K48" s="13" t="s">
        <v>417</v>
      </c>
      <c r="L48" s="13">
        <v>2025</v>
      </c>
      <c r="M48" s="30">
        <v>2988940.8</v>
      </c>
      <c r="N48" s="30">
        <v>0</v>
      </c>
      <c r="O48" s="30">
        <v>0</v>
      </c>
      <c r="P48" s="33"/>
      <c r="Q48" s="33"/>
      <c r="R48" s="33"/>
    </row>
    <row r="49" spans="1:18" s="68" customFormat="1" ht="63" x14ac:dyDescent="0.2">
      <c r="A49" s="42" t="s">
        <v>198</v>
      </c>
      <c r="B49" s="31" t="s">
        <v>95</v>
      </c>
      <c r="C49" s="31" t="s">
        <v>15</v>
      </c>
      <c r="D49" s="31" t="s">
        <v>55</v>
      </c>
      <c r="E49" s="31" t="s">
        <v>97</v>
      </c>
      <c r="F49" s="31" t="s">
        <v>23</v>
      </c>
      <c r="G49" s="31" t="s">
        <v>32</v>
      </c>
      <c r="H49" s="31" t="s">
        <v>101</v>
      </c>
      <c r="I49" s="31" t="s">
        <v>73</v>
      </c>
      <c r="J49" s="8" t="s">
        <v>0</v>
      </c>
      <c r="K49" s="8" t="s">
        <v>0</v>
      </c>
      <c r="L49" s="8" t="s">
        <v>0</v>
      </c>
      <c r="M49" s="16">
        <f>M50</f>
        <v>2988940.8</v>
      </c>
      <c r="N49" s="16">
        <f t="shared" ref="N49:O49" si="9">N50</f>
        <v>0</v>
      </c>
      <c r="O49" s="16">
        <f t="shared" si="9"/>
        <v>0</v>
      </c>
      <c r="P49" s="67"/>
      <c r="Q49" s="67"/>
      <c r="R49" s="67"/>
    </row>
    <row r="50" spans="1:18" s="34" customFormat="1" ht="31.5" x14ac:dyDescent="0.2">
      <c r="A50" s="37" t="s">
        <v>195</v>
      </c>
      <c r="B50" s="29" t="s">
        <v>95</v>
      </c>
      <c r="C50" s="6" t="s">
        <v>15</v>
      </c>
      <c r="D50" s="29" t="s">
        <v>55</v>
      </c>
      <c r="E50" s="29" t="s">
        <v>97</v>
      </c>
      <c r="F50" s="29" t="s">
        <v>23</v>
      </c>
      <c r="G50" s="29" t="s">
        <v>32</v>
      </c>
      <c r="H50" s="29" t="s">
        <v>101</v>
      </c>
      <c r="I50" s="29" t="s">
        <v>73</v>
      </c>
      <c r="J50" s="50" t="s">
        <v>197</v>
      </c>
      <c r="K50" s="13" t="s">
        <v>399</v>
      </c>
      <c r="L50" s="13">
        <v>2025</v>
      </c>
      <c r="M50" s="30">
        <v>2988940.8</v>
      </c>
      <c r="N50" s="30">
        <v>0</v>
      </c>
      <c r="O50" s="30">
        <v>0</v>
      </c>
      <c r="P50" s="33"/>
      <c r="Q50" s="33"/>
      <c r="R50" s="33"/>
    </row>
    <row r="51" spans="1:18" ht="18.75" x14ac:dyDescent="0.3">
      <c r="A51" s="46"/>
      <c r="B51" s="46"/>
      <c r="C51" s="46"/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</row>
    <row r="52" spans="1:18" ht="37.5" x14ac:dyDescent="0.3">
      <c r="A52" s="46" t="s">
        <v>218</v>
      </c>
      <c r="B52" s="46"/>
      <c r="C52" s="46"/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124" t="s">
        <v>219</v>
      </c>
      <c r="O52" s="124"/>
    </row>
    <row r="53" spans="1:18" ht="18.75" x14ac:dyDescent="0.3">
      <c r="A53" s="46"/>
      <c r="B53" s="46"/>
      <c r="C53" s="46"/>
      <c r="D53" s="46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</row>
    <row r="54" spans="1:18" ht="37.5" x14ac:dyDescent="0.3">
      <c r="A54" s="46" t="s">
        <v>220</v>
      </c>
      <c r="B54" s="46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124" t="s">
        <v>221</v>
      </c>
      <c r="O54" s="124"/>
    </row>
    <row r="55" spans="1:18" ht="12.75" customHeight="1" x14ac:dyDescent="0.3">
      <c r="A55" s="46"/>
      <c r="B55" s="46"/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</row>
    <row r="56" spans="1:18" ht="9" customHeight="1" x14ac:dyDescent="0.3">
      <c r="A56" s="46"/>
      <c r="B56" s="46"/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</row>
    <row r="57" spans="1:18" ht="32.25" x14ac:dyDescent="0.3">
      <c r="A57" s="66" t="s">
        <v>222</v>
      </c>
      <c r="B57" s="46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</row>
  </sheetData>
  <mergeCells count="5">
    <mergeCell ref="A2:O2"/>
    <mergeCell ref="A3:O3"/>
    <mergeCell ref="N1:O1"/>
    <mergeCell ref="N52:O52"/>
    <mergeCell ref="N54:O54"/>
  </mergeCells>
  <pageMargins left="0.39370080000000002" right="0.39370080000000002" top="0.55826770000000003" bottom="0.51259840000000001" header="0.3" footer="0.3"/>
  <pageSetup paperSize="9" scale="75" fitToHeight="0" orientation="landscape" r:id="rId1"/>
  <headerFooter differentFirst="1">
    <oddHeader>&amp;C&amp;P</oddHeader>
    <firstHeader>&amp;C&amp;P</first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R43"/>
  <sheetViews>
    <sheetView view="pageBreakPreview" zoomScale="80" zoomScaleNormal="100" zoomScaleSheetLayoutView="80" workbookViewId="0">
      <selection activeCell="J23" sqref="J23"/>
    </sheetView>
  </sheetViews>
  <sheetFormatPr defaultRowHeight="12.75" x14ac:dyDescent="0.2"/>
  <cols>
    <col min="1" max="1" width="49" style="34" customWidth="1"/>
    <col min="2" max="2" width="5.6640625" style="34" customWidth="1"/>
    <col min="3" max="3" width="8.5" style="34" customWidth="1"/>
    <col min="4" max="4" width="6.33203125" style="34" customWidth="1"/>
    <col min="5" max="5" width="7.83203125" style="34" bestFit="1" customWidth="1"/>
    <col min="6" max="7" width="5.33203125" style="34" customWidth="1"/>
    <col min="8" max="8" width="9.1640625" style="34" customWidth="1"/>
    <col min="9" max="9" width="7.1640625" style="34" customWidth="1"/>
    <col min="10" max="10" width="14.33203125" style="34" customWidth="1"/>
    <col min="11" max="11" width="12.1640625" style="34" customWidth="1"/>
    <col min="12" max="12" width="9.33203125" style="34" customWidth="1"/>
    <col min="13" max="15" width="21.83203125" style="34" bestFit="1" customWidth="1"/>
    <col min="16" max="18" width="21.83203125" style="33" customWidth="1"/>
    <col min="19" max="16384" width="9.33203125" style="34"/>
  </cols>
  <sheetData>
    <row r="1" spans="1:18" ht="75.2" customHeight="1" x14ac:dyDescent="0.2">
      <c r="A1" s="40" t="s">
        <v>0</v>
      </c>
      <c r="B1" s="40" t="s">
        <v>0</v>
      </c>
      <c r="C1" s="40" t="s">
        <v>0</v>
      </c>
      <c r="D1" s="40" t="s">
        <v>0</v>
      </c>
      <c r="E1" s="40" t="s">
        <v>0</v>
      </c>
      <c r="F1" s="40" t="s">
        <v>0</v>
      </c>
      <c r="G1" s="86" t="s">
        <v>0</v>
      </c>
      <c r="H1" s="86" t="s">
        <v>0</v>
      </c>
      <c r="I1" s="86" t="s">
        <v>0</v>
      </c>
      <c r="J1" s="41"/>
      <c r="K1" s="41"/>
      <c r="L1" s="41"/>
      <c r="M1" s="41"/>
      <c r="N1" s="126" t="s">
        <v>345</v>
      </c>
      <c r="O1" s="120"/>
    </row>
    <row r="2" spans="1:18" ht="48.95" customHeight="1" x14ac:dyDescent="0.2">
      <c r="A2" s="121" t="s">
        <v>165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</row>
    <row r="3" spans="1:18" ht="17.45" customHeight="1" x14ac:dyDescent="0.2">
      <c r="A3" s="122" t="s">
        <v>1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</row>
    <row r="4" spans="1:18" ht="42.6" customHeight="1" x14ac:dyDescent="0.2">
      <c r="A4" s="1" t="s">
        <v>164</v>
      </c>
      <c r="B4" s="1" t="s">
        <v>2</v>
      </c>
      <c r="C4" s="1" t="s">
        <v>162</v>
      </c>
      <c r="D4" s="1" t="s">
        <v>163</v>
      </c>
      <c r="E4" s="1" t="s">
        <v>3</v>
      </c>
      <c r="F4" s="1" t="s">
        <v>4</v>
      </c>
      <c r="G4" s="1" t="s">
        <v>5</v>
      </c>
      <c r="H4" s="1" t="s">
        <v>6</v>
      </c>
      <c r="I4" s="1" t="s">
        <v>7</v>
      </c>
      <c r="J4" s="2" t="s">
        <v>8</v>
      </c>
      <c r="K4" s="2" t="s">
        <v>9</v>
      </c>
      <c r="L4" s="17" t="s">
        <v>10</v>
      </c>
      <c r="M4" s="1" t="s">
        <v>11</v>
      </c>
      <c r="N4" s="1" t="s">
        <v>12</v>
      </c>
      <c r="O4" s="1" t="s">
        <v>13</v>
      </c>
    </row>
    <row r="5" spans="1:18" ht="14.45" customHeight="1" x14ac:dyDescent="0.2">
      <c r="A5" s="4" t="s">
        <v>14</v>
      </c>
      <c r="B5" s="4" t="s">
        <v>15</v>
      </c>
      <c r="C5" s="4" t="s">
        <v>16</v>
      </c>
      <c r="D5" s="4" t="s">
        <v>17</v>
      </c>
      <c r="E5" s="4" t="s">
        <v>18</v>
      </c>
      <c r="F5" s="4" t="s">
        <v>19</v>
      </c>
      <c r="G5" s="4" t="s">
        <v>20</v>
      </c>
      <c r="H5" s="4" t="s">
        <v>21</v>
      </c>
      <c r="I5" s="4" t="s">
        <v>22</v>
      </c>
      <c r="J5" s="4">
        <v>10</v>
      </c>
      <c r="K5" s="4">
        <v>11</v>
      </c>
      <c r="L5" s="4">
        <v>12</v>
      </c>
      <c r="M5" s="3">
        <v>13</v>
      </c>
      <c r="N5" s="3">
        <v>14</v>
      </c>
      <c r="O5" s="3">
        <v>15</v>
      </c>
    </row>
    <row r="6" spans="1:18" ht="15.75" x14ac:dyDescent="0.2">
      <c r="A6" s="25" t="s">
        <v>28</v>
      </c>
      <c r="B6" s="29" t="s">
        <v>0</v>
      </c>
      <c r="C6" s="29" t="s">
        <v>0</v>
      </c>
      <c r="D6" s="29" t="s">
        <v>0</v>
      </c>
      <c r="E6" s="29" t="s">
        <v>0</v>
      </c>
      <c r="F6" s="29" t="s">
        <v>0</v>
      </c>
      <c r="G6" s="29" t="s">
        <v>0</v>
      </c>
      <c r="H6" s="29" t="s">
        <v>0</v>
      </c>
      <c r="I6" s="29" t="s">
        <v>0</v>
      </c>
      <c r="J6" s="29" t="s">
        <v>0</v>
      </c>
      <c r="K6" s="29" t="s">
        <v>0</v>
      </c>
      <c r="L6" s="29" t="s">
        <v>0</v>
      </c>
      <c r="M6" s="27">
        <f t="shared" ref="M6:M12" si="0">M7</f>
        <v>41004657</v>
      </c>
      <c r="N6" s="27">
        <f t="shared" ref="N6:O12" si="1">N7</f>
        <v>0</v>
      </c>
      <c r="O6" s="27">
        <f t="shared" si="1"/>
        <v>0</v>
      </c>
    </row>
    <row r="7" spans="1:18" ht="31.5" x14ac:dyDescent="0.2">
      <c r="A7" s="25" t="s">
        <v>94</v>
      </c>
      <c r="B7" s="26" t="s">
        <v>95</v>
      </c>
      <c r="C7" s="26" t="s">
        <v>0</v>
      </c>
      <c r="D7" s="26" t="s">
        <v>0</v>
      </c>
      <c r="E7" s="26" t="s">
        <v>0</v>
      </c>
      <c r="F7" s="26" t="s">
        <v>0</v>
      </c>
      <c r="G7" s="26" t="s">
        <v>0</v>
      </c>
      <c r="H7" s="32" t="s">
        <v>0</v>
      </c>
      <c r="I7" s="32" t="s">
        <v>0</v>
      </c>
      <c r="J7" s="32" t="s">
        <v>0</v>
      </c>
      <c r="K7" s="32" t="s">
        <v>0</v>
      </c>
      <c r="L7" s="32" t="s">
        <v>0</v>
      </c>
      <c r="M7" s="27">
        <f t="shared" si="0"/>
        <v>41004657</v>
      </c>
      <c r="N7" s="27">
        <f t="shared" si="1"/>
        <v>0</v>
      </c>
      <c r="O7" s="27">
        <f t="shared" si="1"/>
        <v>0</v>
      </c>
    </row>
    <row r="8" spans="1:18" ht="47.25" x14ac:dyDescent="0.2">
      <c r="A8" s="25" t="s">
        <v>96</v>
      </c>
      <c r="B8" s="26" t="s">
        <v>95</v>
      </c>
      <c r="C8" s="26" t="s">
        <v>15</v>
      </c>
      <c r="D8" s="26" t="s">
        <v>55</v>
      </c>
      <c r="E8" s="26" t="s">
        <v>0</v>
      </c>
      <c r="F8" s="26" t="s">
        <v>0</v>
      </c>
      <c r="G8" s="26" t="s">
        <v>0</v>
      </c>
      <c r="H8" s="32" t="s">
        <v>0</v>
      </c>
      <c r="I8" s="32" t="s">
        <v>0</v>
      </c>
      <c r="J8" s="32" t="s">
        <v>0</v>
      </c>
      <c r="K8" s="32" t="s">
        <v>0</v>
      </c>
      <c r="L8" s="32" t="s">
        <v>0</v>
      </c>
      <c r="M8" s="27">
        <f t="shared" si="0"/>
        <v>41004657</v>
      </c>
      <c r="N8" s="27">
        <f t="shared" si="1"/>
        <v>0</v>
      </c>
      <c r="O8" s="27">
        <f t="shared" si="1"/>
        <v>0</v>
      </c>
    </row>
    <row r="9" spans="1:18" ht="31.5" x14ac:dyDescent="0.2">
      <c r="A9" s="42" t="s">
        <v>223</v>
      </c>
      <c r="B9" s="26" t="s">
        <v>95</v>
      </c>
      <c r="C9" s="26" t="s">
        <v>15</v>
      </c>
      <c r="D9" s="26" t="s">
        <v>55</v>
      </c>
      <c r="E9" s="26" t="s">
        <v>97</v>
      </c>
      <c r="F9" s="26" t="s">
        <v>0</v>
      </c>
      <c r="G9" s="26" t="s">
        <v>0</v>
      </c>
      <c r="H9" s="32" t="s">
        <v>0</v>
      </c>
      <c r="I9" s="32" t="s">
        <v>0</v>
      </c>
      <c r="J9" s="32" t="s">
        <v>0</v>
      </c>
      <c r="K9" s="32" t="s">
        <v>0</v>
      </c>
      <c r="L9" s="32" t="s">
        <v>0</v>
      </c>
      <c r="M9" s="27">
        <f t="shared" si="0"/>
        <v>41004657</v>
      </c>
      <c r="N9" s="27">
        <f t="shared" si="1"/>
        <v>0</v>
      </c>
      <c r="O9" s="27">
        <f t="shared" si="1"/>
        <v>0</v>
      </c>
    </row>
    <row r="10" spans="1:18" ht="15.75" x14ac:dyDescent="0.2">
      <c r="A10" s="35" t="s">
        <v>98</v>
      </c>
      <c r="B10" s="26" t="s">
        <v>95</v>
      </c>
      <c r="C10" s="26" t="s">
        <v>15</v>
      </c>
      <c r="D10" s="26" t="s">
        <v>55</v>
      </c>
      <c r="E10" s="26" t="s">
        <v>97</v>
      </c>
      <c r="F10" s="26" t="s">
        <v>23</v>
      </c>
      <c r="G10" s="26" t="s">
        <v>0</v>
      </c>
      <c r="H10" s="26" t="s">
        <v>0</v>
      </c>
      <c r="I10" s="26" t="s">
        <v>0</v>
      </c>
      <c r="J10" s="26" t="s">
        <v>0</v>
      </c>
      <c r="K10" s="26" t="s">
        <v>0</v>
      </c>
      <c r="L10" s="26" t="s">
        <v>0</v>
      </c>
      <c r="M10" s="27">
        <f t="shared" si="0"/>
        <v>41004657</v>
      </c>
      <c r="N10" s="27">
        <f t="shared" si="1"/>
        <v>0</v>
      </c>
      <c r="O10" s="27">
        <f t="shared" si="1"/>
        <v>0</v>
      </c>
    </row>
    <row r="11" spans="1:18" ht="15.75" x14ac:dyDescent="0.2">
      <c r="A11" s="35" t="s">
        <v>99</v>
      </c>
      <c r="B11" s="26" t="s">
        <v>95</v>
      </c>
      <c r="C11" s="26" t="s">
        <v>15</v>
      </c>
      <c r="D11" s="26" t="s">
        <v>55</v>
      </c>
      <c r="E11" s="26" t="s">
        <v>97</v>
      </c>
      <c r="F11" s="26" t="s">
        <v>23</v>
      </c>
      <c r="G11" s="26" t="s">
        <v>32</v>
      </c>
      <c r="H11" s="26" t="s">
        <v>0</v>
      </c>
      <c r="I11" s="26" t="s">
        <v>0</v>
      </c>
      <c r="J11" s="26" t="s">
        <v>0</v>
      </c>
      <c r="K11" s="26" t="s">
        <v>0</v>
      </c>
      <c r="L11" s="26" t="s">
        <v>0</v>
      </c>
      <c r="M11" s="27">
        <f t="shared" si="0"/>
        <v>41004657</v>
      </c>
      <c r="N11" s="27">
        <f t="shared" si="1"/>
        <v>0</v>
      </c>
      <c r="O11" s="27">
        <f t="shared" si="1"/>
        <v>0</v>
      </c>
    </row>
    <row r="12" spans="1:18" ht="63" x14ac:dyDescent="0.2">
      <c r="A12" s="25" t="s">
        <v>100</v>
      </c>
      <c r="B12" s="26" t="s">
        <v>95</v>
      </c>
      <c r="C12" s="26" t="s">
        <v>15</v>
      </c>
      <c r="D12" s="26" t="s">
        <v>55</v>
      </c>
      <c r="E12" s="26" t="s">
        <v>97</v>
      </c>
      <c r="F12" s="26" t="s">
        <v>23</v>
      </c>
      <c r="G12" s="26" t="s">
        <v>32</v>
      </c>
      <c r="H12" s="26" t="s">
        <v>101</v>
      </c>
      <c r="I12" s="32" t="s">
        <v>0</v>
      </c>
      <c r="J12" s="32" t="s">
        <v>0</v>
      </c>
      <c r="K12" s="32" t="s">
        <v>0</v>
      </c>
      <c r="L12" s="32" t="s">
        <v>0</v>
      </c>
      <c r="M12" s="27">
        <f t="shared" si="0"/>
        <v>41004657</v>
      </c>
      <c r="N12" s="27">
        <f t="shared" si="1"/>
        <v>0</v>
      </c>
      <c r="O12" s="27">
        <f t="shared" si="1"/>
        <v>0</v>
      </c>
    </row>
    <row r="13" spans="1:18" ht="63" x14ac:dyDescent="0.2">
      <c r="A13" s="25" t="s">
        <v>107</v>
      </c>
      <c r="B13" s="26" t="s">
        <v>95</v>
      </c>
      <c r="C13" s="26" t="s">
        <v>15</v>
      </c>
      <c r="D13" s="26" t="s">
        <v>55</v>
      </c>
      <c r="E13" s="26" t="s">
        <v>97</v>
      </c>
      <c r="F13" s="26" t="s">
        <v>23</v>
      </c>
      <c r="G13" s="26" t="s">
        <v>32</v>
      </c>
      <c r="H13" s="26" t="s">
        <v>101</v>
      </c>
      <c r="I13" s="26" t="s">
        <v>108</v>
      </c>
      <c r="J13" s="26" t="s">
        <v>0</v>
      </c>
      <c r="K13" s="26" t="s">
        <v>0</v>
      </c>
      <c r="L13" s="26" t="s">
        <v>0</v>
      </c>
      <c r="M13" s="27">
        <f>M14+M17+M22+M24+M28+M30</f>
        <v>41004657</v>
      </c>
      <c r="N13" s="27">
        <f t="shared" ref="N13:O13" si="2">N14+N17+N22+N24+N28+N30</f>
        <v>0</v>
      </c>
      <c r="O13" s="27">
        <f t="shared" si="2"/>
        <v>0</v>
      </c>
    </row>
    <row r="14" spans="1:18" s="68" customFormat="1" ht="15.75" x14ac:dyDescent="0.2">
      <c r="A14" s="42" t="s">
        <v>188</v>
      </c>
      <c r="B14" s="31" t="s">
        <v>95</v>
      </c>
      <c r="C14" s="31" t="s">
        <v>15</v>
      </c>
      <c r="D14" s="31" t="s">
        <v>55</v>
      </c>
      <c r="E14" s="31" t="s">
        <v>97</v>
      </c>
      <c r="F14" s="31" t="s">
        <v>23</v>
      </c>
      <c r="G14" s="31" t="s">
        <v>32</v>
      </c>
      <c r="H14" s="31" t="s">
        <v>101</v>
      </c>
      <c r="I14" s="31" t="s">
        <v>108</v>
      </c>
      <c r="J14" s="8" t="s">
        <v>0</v>
      </c>
      <c r="K14" s="8" t="s">
        <v>0</v>
      </c>
      <c r="L14" s="8" t="s">
        <v>0</v>
      </c>
      <c r="M14" s="16">
        <f>M15+M16</f>
        <v>5525271.7199999997</v>
      </c>
      <c r="N14" s="16">
        <f t="shared" ref="N14:O14" si="3">N15+N16</f>
        <v>0</v>
      </c>
      <c r="O14" s="16">
        <f t="shared" si="3"/>
        <v>0</v>
      </c>
      <c r="P14" s="67"/>
      <c r="Q14" s="67"/>
      <c r="R14" s="67"/>
    </row>
    <row r="15" spans="1:18" ht="31.5" x14ac:dyDescent="0.2">
      <c r="A15" s="28" t="s">
        <v>199</v>
      </c>
      <c r="B15" s="29" t="s">
        <v>95</v>
      </c>
      <c r="C15" s="29" t="s">
        <v>15</v>
      </c>
      <c r="D15" s="29" t="s">
        <v>55</v>
      </c>
      <c r="E15" s="29" t="s">
        <v>97</v>
      </c>
      <c r="F15" s="29" t="s">
        <v>23</v>
      </c>
      <c r="G15" s="29" t="s">
        <v>32</v>
      </c>
      <c r="H15" s="29" t="s">
        <v>101</v>
      </c>
      <c r="I15" s="29" t="s">
        <v>108</v>
      </c>
      <c r="J15" s="50" t="s">
        <v>197</v>
      </c>
      <c r="K15" s="50" t="s">
        <v>414</v>
      </c>
      <c r="L15" s="13" t="s">
        <v>84</v>
      </c>
      <c r="M15" s="30">
        <v>2662025.4</v>
      </c>
      <c r="N15" s="30">
        <v>0</v>
      </c>
      <c r="O15" s="30">
        <v>0</v>
      </c>
    </row>
    <row r="16" spans="1:18" ht="31.5" x14ac:dyDescent="0.2">
      <c r="A16" s="28" t="s">
        <v>199</v>
      </c>
      <c r="B16" s="29" t="s">
        <v>95</v>
      </c>
      <c r="C16" s="29" t="s">
        <v>15</v>
      </c>
      <c r="D16" s="29" t="s">
        <v>55</v>
      </c>
      <c r="E16" s="29" t="s">
        <v>97</v>
      </c>
      <c r="F16" s="29" t="s">
        <v>23</v>
      </c>
      <c r="G16" s="29" t="s">
        <v>32</v>
      </c>
      <c r="H16" s="29" t="s">
        <v>101</v>
      </c>
      <c r="I16" s="29" t="s">
        <v>108</v>
      </c>
      <c r="J16" s="50" t="s">
        <v>197</v>
      </c>
      <c r="K16" s="13" t="s">
        <v>431</v>
      </c>
      <c r="L16" s="13" t="s">
        <v>84</v>
      </c>
      <c r="M16" s="30">
        <v>2863246.32</v>
      </c>
      <c r="N16" s="30">
        <v>0</v>
      </c>
      <c r="O16" s="30">
        <v>0</v>
      </c>
    </row>
    <row r="17" spans="1:18" s="68" customFormat="1" ht="15.75" x14ac:dyDescent="0.2">
      <c r="A17" s="42" t="s">
        <v>179</v>
      </c>
      <c r="B17" s="31" t="s">
        <v>95</v>
      </c>
      <c r="C17" s="31" t="s">
        <v>15</v>
      </c>
      <c r="D17" s="31" t="s">
        <v>55</v>
      </c>
      <c r="E17" s="31" t="s">
        <v>97</v>
      </c>
      <c r="F17" s="31" t="s">
        <v>23</v>
      </c>
      <c r="G17" s="31" t="s">
        <v>32</v>
      </c>
      <c r="H17" s="31" t="s">
        <v>101</v>
      </c>
      <c r="I17" s="31" t="s">
        <v>108</v>
      </c>
      <c r="J17" s="8" t="s">
        <v>0</v>
      </c>
      <c r="K17" s="8"/>
      <c r="L17" s="8"/>
      <c r="M17" s="16">
        <f>M18+M19+M20+M21</f>
        <v>14554920.600000001</v>
      </c>
      <c r="N17" s="16">
        <f t="shared" ref="N17:O17" si="4">N18+N19</f>
        <v>0</v>
      </c>
      <c r="O17" s="16">
        <f t="shared" si="4"/>
        <v>0</v>
      </c>
      <c r="P17" s="67"/>
      <c r="Q17" s="67"/>
      <c r="R17" s="67"/>
    </row>
    <row r="18" spans="1:18" ht="31.5" x14ac:dyDescent="0.2">
      <c r="A18" s="28" t="s">
        <v>203</v>
      </c>
      <c r="B18" s="29" t="s">
        <v>95</v>
      </c>
      <c r="C18" s="29" t="s">
        <v>15</v>
      </c>
      <c r="D18" s="29" t="s">
        <v>55</v>
      </c>
      <c r="E18" s="29" t="s">
        <v>97</v>
      </c>
      <c r="F18" s="29" t="s">
        <v>23</v>
      </c>
      <c r="G18" s="29" t="s">
        <v>32</v>
      </c>
      <c r="H18" s="29" t="s">
        <v>101</v>
      </c>
      <c r="I18" s="29" t="s">
        <v>108</v>
      </c>
      <c r="J18" s="50" t="s">
        <v>197</v>
      </c>
      <c r="K18" s="13" t="s">
        <v>397</v>
      </c>
      <c r="L18" s="13">
        <v>2025</v>
      </c>
      <c r="M18" s="30">
        <v>4356000</v>
      </c>
      <c r="N18" s="30">
        <v>0</v>
      </c>
      <c r="O18" s="30">
        <v>0</v>
      </c>
    </row>
    <row r="19" spans="1:18" ht="31.5" x14ac:dyDescent="0.2">
      <c r="A19" s="28" t="s">
        <v>428</v>
      </c>
      <c r="B19" s="29" t="s">
        <v>95</v>
      </c>
      <c r="C19" s="29" t="s">
        <v>15</v>
      </c>
      <c r="D19" s="29" t="s">
        <v>55</v>
      </c>
      <c r="E19" s="29" t="s">
        <v>97</v>
      </c>
      <c r="F19" s="29" t="s">
        <v>23</v>
      </c>
      <c r="G19" s="29" t="s">
        <v>32</v>
      </c>
      <c r="H19" s="29" t="s">
        <v>101</v>
      </c>
      <c r="I19" s="29" t="s">
        <v>108</v>
      </c>
      <c r="J19" s="50" t="s">
        <v>197</v>
      </c>
      <c r="K19" s="13" t="s">
        <v>427</v>
      </c>
      <c r="L19" s="13" t="s">
        <v>84</v>
      </c>
      <c r="M19" s="30">
        <f>4120950.24-683848.44</f>
        <v>3437101.8000000003</v>
      </c>
      <c r="N19" s="30">
        <v>0</v>
      </c>
      <c r="O19" s="30">
        <v>0</v>
      </c>
    </row>
    <row r="20" spans="1:18" ht="31.5" x14ac:dyDescent="0.2">
      <c r="A20" s="28" t="s">
        <v>428</v>
      </c>
      <c r="B20" s="29" t="s">
        <v>95</v>
      </c>
      <c r="C20" s="29" t="s">
        <v>15</v>
      </c>
      <c r="D20" s="29" t="s">
        <v>55</v>
      </c>
      <c r="E20" s="29" t="s">
        <v>97</v>
      </c>
      <c r="F20" s="29" t="s">
        <v>23</v>
      </c>
      <c r="G20" s="29" t="s">
        <v>32</v>
      </c>
      <c r="H20" s="29" t="s">
        <v>101</v>
      </c>
      <c r="I20" s="29" t="s">
        <v>108</v>
      </c>
      <c r="J20" s="50" t="s">
        <v>197</v>
      </c>
      <c r="K20" s="13" t="s">
        <v>430</v>
      </c>
      <c r="L20" s="13" t="s">
        <v>84</v>
      </c>
      <c r="M20" s="30">
        <v>3315351.6</v>
      </c>
      <c r="N20" s="30">
        <v>0</v>
      </c>
      <c r="O20" s="30">
        <v>0</v>
      </c>
    </row>
    <row r="21" spans="1:18" ht="31.5" x14ac:dyDescent="0.2">
      <c r="A21" s="28" t="s">
        <v>428</v>
      </c>
      <c r="B21" s="29" t="s">
        <v>95</v>
      </c>
      <c r="C21" s="29" t="s">
        <v>15</v>
      </c>
      <c r="D21" s="29" t="s">
        <v>55</v>
      </c>
      <c r="E21" s="29" t="s">
        <v>97</v>
      </c>
      <c r="F21" s="29" t="s">
        <v>23</v>
      </c>
      <c r="G21" s="29" t="s">
        <v>32</v>
      </c>
      <c r="H21" s="29" t="s">
        <v>101</v>
      </c>
      <c r="I21" s="29" t="s">
        <v>108</v>
      </c>
      <c r="J21" s="50" t="s">
        <v>197</v>
      </c>
      <c r="K21" s="13" t="s">
        <v>429</v>
      </c>
      <c r="L21" s="13" t="s">
        <v>84</v>
      </c>
      <c r="M21" s="30">
        <v>3446467.2</v>
      </c>
      <c r="N21" s="30"/>
      <c r="O21" s="30"/>
    </row>
    <row r="22" spans="1:18" s="68" customFormat="1" ht="15.75" x14ac:dyDescent="0.2">
      <c r="A22" s="42" t="s">
        <v>181</v>
      </c>
      <c r="B22" s="31" t="s">
        <v>95</v>
      </c>
      <c r="C22" s="31" t="s">
        <v>15</v>
      </c>
      <c r="D22" s="31" t="s">
        <v>55</v>
      </c>
      <c r="E22" s="31" t="s">
        <v>97</v>
      </c>
      <c r="F22" s="31" t="s">
        <v>23</v>
      </c>
      <c r="G22" s="31" t="s">
        <v>32</v>
      </c>
      <c r="H22" s="31" t="s">
        <v>101</v>
      </c>
      <c r="I22" s="31" t="s">
        <v>108</v>
      </c>
      <c r="J22" s="8" t="s">
        <v>0</v>
      </c>
      <c r="K22" s="8"/>
      <c r="L22" s="8"/>
      <c r="M22" s="16">
        <f>M23</f>
        <v>1613255.5</v>
      </c>
      <c r="N22" s="16">
        <f t="shared" ref="N22:O22" si="5">N23</f>
        <v>0</v>
      </c>
      <c r="O22" s="16">
        <f t="shared" si="5"/>
        <v>0</v>
      </c>
      <c r="P22" s="67"/>
      <c r="Q22" s="67"/>
      <c r="R22" s="67"/>
    </row>
    <row r="23" spans="1:18" ht="31.5" x14ac:dyDescent="0.2">
      <c r="A23" s="28" t="s">
        <v>200</v>
      </c>
      <c r="B23" s="29" t="s">
        <v>95</v>
      </c>
      <c r="C23" s="29" t="s">
        <v>15</v>
      </c>
      <c r="D23" s="29" t="s">
        <v>55</v>
      </c>
      <c r="E23" s="29" t="s">
        <v>97</v>
      </c>
      <c r="F23" s="29" t="s">
        <v>23</v>
      </c>
      <c r="G23" s="29" t="s">
        <v>32</v>
      </c>
      <c r="H23" s="29" t="s">
        <v>101</v>
      </c>
      <c r="I23" s="29" t="s">
        <v>108</v>
      </c>
      <c r="J23" s="50" t="s">
        <v>197</v>
      </c>
      <c r="K23" s="13" t="s">
        <v>400</v>
      </c>
      <c r="L23" s="13">
        <v>2025</v>
      </c>
      <c r="M23" s="30">
        <v>1613255.5</v>
      </c>
      <c r="N23" s="30">
        <v>0</v>
      </c>
      <c r="O23" s="30">
        <v>0</v>
      </c>
    </row>
    <row r="24" spans="1:18" s="68" customFormat="1" ht="15.75" x14ac:dyDescent="0.2">
      <c r="A24" s="42" t="s">
        <v>201</v>
      </c>
      <c r="B24" s="31" t="s">
        <v>95</v>
      </c>
      <c r="C24" s="31" t="s">
        <v>15</v>
      </c>
      <c r="D24" s="31" t="s">
        <v>55</v>
      </c>
      <c r="E24" s="31" t="s">
        <v>97</v>
      </c>
      <c r="F24" s="31" t="s">
        <v>23</v>
      </c>
      <c r="G24" s="31" t="s">
        <v>32</v>
      </c>
      <c r="H24" s="31" t="s">
        <v>101</v>
      </c>
      <c r="I24" s="31" t="s">
        <v>108</v>
      </c>
      <c r="J24" s="8" t="s">
        <v>0</v>
      </c>
      <c r="K24" s="8"/>
      <c r="L24" s="8"/>
      <c r="M24" s="16">
        <f>M25+M26+M27</f>
        <v>10558233.870000001</v>
      </c>
      <c r="N24" s="16">
        <f t="shared" ref="N24:O24" si="6">N25+N26+N27</f>
        <v>0</v>
      </c>
      <c r="O24" s="16">
        <f t="shared" si="6"/>
        <v>0</v>
      </c>
      <c r="P24" s="67"/>
      <c r="Q24" s="67"/>
      <c r="R24" s="67"/>
    </row>
    <row r="25" spans="1:18" ht="31.5" x14ac:dyDescent="0.2">
      <c r="A25" s="37" t="s">
        <v>205</v>
      </c>
      <c r="B25" s="29" t="s">
        <v>95</v>
      </c>
      <c r="C25" s="29" t="s">
        <v>15</v>
      </c>
      <c r="D25" s="29" t="s">
        <v>55</v>
      </c>
      <c r="E25" s="29" t="s">
        <v>97</v>
      </c>
      <c r="F25" s="29" t="s">
        <v>23</v>
      </c>
      <c r="G25" s="29" t="s">
        <v>32</v>
      </c>
      <c r="H25" s="29" t="s">
        <v>101</v>
      </c>
      <c r="I25" s="29" t="s">
        <v>108</v>
      </c>
      <c r="J25" s="50" t="s">
        <v>197</v>
      </c>
      <c r="K25" s="13" t="s">
        <v>401</v>
      </c>
      <c r="L25" s="13">
        <v>2025</v>
      </c>
      <c r="M25" s="30">
        <v>2993100</v>
      </c>
      <c r="N25" s="30">
        <v>0</v>
      </c>
      <c r="O25" s="30">
        <v>0</v>
      </c>
    </row>
    <row r="26" spans="1:18" ht="31.5" x14ac:dyDescent="0.2">
      <c r="A26" s="37" t="s">
        <v>205</v>
      </c>
      <c r="B26" s="29" t="s">
        <v>95</v>
      </c>
      <c r="C26" s="29" t="s">
        <v>15</v>
      </c>
      <c r="D26" s="29" t="s">
        <v>55</v>
      </c>
      <c r="E26" s="29" t="s">
        <v>97</v>
      </c>
      <c r="F26" s="29" t="s">
        <v>23</v>
      </c>
      <c r="G26" s="29" t="s">
        <v>32</v>
      </c>
      <c r="H26" s="29" t="s">
        <v>101</v>
      </c>
      <c r="I26" s="29" t="s">
        <v>108</v>
      </c>
      <c r="J26" s="50" t="s">
        <v>197</v>
      </c>
      <c r="K26" s="13" t="s">
        <v>402</v>
      </c>
      <c r="L26" s="13">
        <v>2025</v>
      </c>
      <c r="M26" s="30">
        <v>2978133.87</v>
      </c>
      <c r="N26" s="30">
        <v>0</v>
      </c>
      <c r="O26" s="30">
        <v>0</v>
      </c>
    </row>
    <row r="27" spans="1:18" ht="31.5" x14ac:dyDescent="0.2">
      <c r="A27" s="37" t="s">
        <v>206</v>
      </c>
      <c r="B27" s="29" t="s">
        <v>95</v>
      </c>
      <c r="C27" s="29" t="s">
        <v>15</v>
      </c>
      <c r="D27" s="29" t="s">
        <v>55</v>
      </c>
      <c r="E27" s="29" t="s">
        <v>97</v>
      </c>
      <c r="F27" s="29" t="s">
        <v>23</v>
      </c>
      <c r="G27" s="29" t="s">
        <v>32</v>
      </c>
      <c r="H27" s="29" t="s">
        <v>101</v>
      </c>
      <c r="I27" s="29" t="s">
        <v>108</v>
      </c>
      <c r="J27" s="50" t="s">
        <v>197</v>
      </c>
      <c r="K27" s="13" t="s">
        <v>403</v>
      </c>
      <c r="L27" s="13">
        <v>2025</v>
      </c>
      <c r="M27" s="30">
        <v>4587000</v>
      </c>
      <c r="N27" s="30">
        <v>0</v>
      </c>
      <c r="O27" s="30">
        <v>0</v>
      </c>
    </row>
    <row r="28" spans="1:18" s="68" customFormat="1" ht="15.75" x14ac:dyDescent="0.2">
      <c r="A28" s="42" t="s">
        <v>184</v>
      </c>
      <c r="B28" s="31" t="s">
        <v>95</v>
      </c>
      <c r="C28" s="31" t="s">
        <v>15</v>
      </c>
      <c r="D28" s="31" t="s">
        <v>55</v>
      </c>
      <c r="E28" s="31" t="s">
        <v>97</v>
      </c>
      <c r="F28" s="31" t="s">
        <v>23</v>
      </c>
      <c r="G28" s="31" t="s">
        <v>32</v>
      </c>
      <c r="H28" s="31" t="s">
        <v>101</v>
      </c>
      <c r="I28" s="31" t="s">
        <v>108</v>
      </c>
      <c r="J28" s="8" t="s">
        <v>0</v>
      </c>
      <c r="K28" s="8"/>
      <c r="L28" s="8"/>
      <c r="M28" s="16">
        <f>M29</f>
        <v>2475000</v>
      </c>
      <c r="N28" s="16">
        <f t="shared" ref="N28:O28" si="7">N29</f>
        <v>0</v>
      </c>
      <c r="O28" s="16">
        <f t="shared" si="7"/>
        <v>0</v>
      </c>
      <c r="P28" s="67"/>
      <c r="Q28" s="67"/>
      <c r="R28" s="67"/>
    </row>
    <row r="29" spans="1:18" ht="31.5" x14ac:dyDescent="0.2">
      <c r="A29" s="28" t="s">
        <v>204</v>
      </c>
      <c r="B29" s="29" t="s">
        <v>95</v>
      </c>
      <c r="C29" s="29" t="s">
        <v>15</v>
      </c>
      <c r="D29" s="29" t="s">
        <v>55</v>
      </c>
      <c r="E29" s="29" t="s">
        <v>97</v>
      </c>
      <c r="F29" s="29" t="s">
        <v>23</v>
      </c>
      <c r="G29" s="29" t="s">
        <v>32</v>
      </c>
      <c r="H29" s="29" t="s">
        <v>101</v>
      </c>
      <c r="I29" s="29" t="s">
        <v>108</v>
      </c>
      <c r="J29" s="50" t="s">
        <v>197</v>
      </c>
      <c r="K29" s="50" t="s">
        <v>415</v>
      </c>
      <c r="L29" s="13">
        <v>2025</v>
      </c>
      <c r="M29" s="30">
        <v>2475000</v>
      </c>
      <c r="N29" s="30">
        <v>0</v>
      </c>
      <c r="O29" s="30">
        <v>0</v>
      </c>
    </row>
    <row r="30" spans="1:18" s="68" customFormat="1" ht="15.75" x14ac:dyDescent="0.2">
      <c r="A30" s="42" t="s">
        <v>192</v>
      </c>
      <c r="B30" s="31" t="s">
        <v>95</v>
      </c>
      <c r="C30" s="31" t="s">
        <v>15</v>
      </c>
      <c r="D30" s="31" t="s">
        <v>55</v>
      </c>
      <c r="E30" s="31" t="s">
        <v>97</v>
      </c>
      <c r="F30" s="31" t="s">
        <v>23</v>
      </c>
      <c r="G30" s="31" t="s">
        <v>32</v>
      </c>
      <c r="H30" s="31" t="s">
        <v>101</v>
      </c>
      <c r="I30" s="31" t="s">
        <v>108</v>
      </c>
      <c r="J30" s="8" t="s">
        <v>0</v>
      </c>
      <c r="K30" s="8"/>
      <c r="L30" s="8"/>
      <c r="M30" s="16">
        <f>M31+M32</f>
        <v>6277975.3100000005</v>
      </c>
      <c r="N30" s="16">
        <f t="shared" ref="N30:O30" si="8">N31+N32</f>
        <v>0</v>
      </c>
      <c r="O30" s="16">
        <f t="shared" si="8"/>
        <v>0</v>
      </c>
      <c r="P30" s="67"/>
      <c r="Q30" s="67"/>
      <c r="R30" s="67"/>
    </row>
    <row r="31" spans="1:18" ht="31.5" x14ac:dyDescent="0.2">
      <c r="A31" s="37" t="s">
        <v>207</v>
      </c>
      <c r="B31" s="29" t="s">
        <v>95</v>
      </c>
      <c r="C31" s="29" t="s">
        <v>15</v>
      </c>
      <c r="D31" s="29" t="s">
        <v>55</v>
      </c>
      <c r="E31" s="29" t="s">
        <v>97</v>
      </c>
      <c r="F31" s="29" t="s">
        <v>23</v>
      </c>
      <c r="G31" s="29" t="s">
        <v>32</v>
      </c>
      <c r="H31" s="29" t="s">
        <v>101</v>
      </c>
      <c r="I31" s="29" t="s">
        <v>108</v>
      </c>
      <c r="J31" s="50" t="s">
        <v>197</v>
      </c>
      <c r="K31" s="13" t="s">
        <v>393</v>
      </c>
      <c r="L31" s="13">
        <v>2025</v>
      </c>
      <c r="M31" s="30">
        <v>3138987.65</v>
      </c>
      <c r="N31" s="30">
        <v>0</v>
      </c>
      <c r="O31" s="30">
        <v>0</v>
      </c>
    </row>
    <row r="32" spans="1:18" ht="31.5" x14ac:dyDescent="0.2">
      <c r="A32" s="37" t="s">
        <v>207</v>
      </c>
      <c r="B32" s="29" t="s">
        <v>95</v>
      </c>
      <c r="C32" s="29" t="s">
        <v>15</v>
      </c>
      <c r="D32" s="29" t="s">
        <v>55</v>
      </c>
      <c r="E32" s="29" t="s">
        <v>97</v>
      </c>
      <c r="F32" s="29" t="s">
        <v>23</v>
      </c>
      <c r="G32" s="29" t="s">
        <v>32</v>
      </c>
      <c r="H32" s="29" t="s">
        <v>101</v>
      </c>
      <c r="I32" s="29" t="s">
        <v>108</v>
      </c>
      <c r="J32" s="50" t="s">
        <v>197</v>
      </c>
      <c r="K32" s="13" t="s">
        <v>393</v>
      </c>
      <c r="L32" s="13">
        <v>2025</v>
      </c>
      <c r="M32" s="30">
        <v>3138987.66</v>
      </c>
      <c r="N32" s="30">
        <v>0</v>
      </c>
      <c r="O32" s="30">
        <v>0</v>
      </c>
    </row>
    <row r="33" spans="1:18" ht="18.75" x14ac:dyDescent="0.3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</row>
    <row r="34" spans="1:18" ht="18.75" x14ac:dyDescent="0.3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34"/>
      <c r="Q34" s="34"/>
      <c r="R34" s="34"/>
    </row>
    <row r="35" spans="1:18" ht="37.5" x14ac:dyDescent="0.3">
      <c r="A35" s="46" t="s">
        <v>218</v>
      </c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124" t="s">
        <v>219</v>
      </c>
      <c r="O35" s="124"/>
      <c r="P35" s="34"/>
      <c r="Q35" s="34"/>
      <c r="R35" s="34"/>
    </row>
    <row r="36" spans="1:18" ht="18.75" x14ac:dyDescent="0.3">
      <c r="A36" s="46"/>
      <c r="B36" s="46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34"/>
      <c r="Q36" s="34"/>
      <c r="R36" s="34"/>
    </row>
    <row r="37" spans="1:18" ht="18.75" x14ac:dyDescent="0.3">
      <c r="A37" s="46"/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34"/>
      <c r="Q37" s="34"/>
      <c r="R37" s="34"/>
    </row>
    <row r="38" spans="1:18" ht="37.5" x14ac:dyDescent="0.3">
      <c r="A38" s="46" t="s">
        <v>220</v>
      </c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124" t="s">
        <v>221</v>
      </c>
      <c r="O38" s="124"/>
      <c r="P38" s="34"/>
      <c r="Q38" s="34"/>
      <c r="R38" s="34"/>
    </row>
    <row r="39" spans="1:18" ht="18.75" x14ac:dyDescent="0.3">
      <c r="A39" s="46"/>
      <c r="B39" s="46"/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34"/>
      <c r="Q39" s="34"/>
      <c r="R39" s="34"/>
    </row>
    <row r="40" spans="1:18" ht="18.75" x14ac:dyDescent="0.3">
      <c r="A40" s="46"/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34"/>
      <c r="Q40" s="34"/>
      <c r="R40" s="34"/>
    </row>
    <row r="41" spans="1:18" ht="18.75" x14ac:dyDescent="0.3">
      <c r="A41" s="46"/>
      <c r="B41" s="46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34"/>
      <c r="Q41" s="34"/>
      <c r="R41" s="34"/>
    </row>
    <row r="42" spans="1:18" ht="18.75" x14ac:dyDescent="0.3">
      <c r="A42" s="46"/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34"/>
      <c r="Q42" s="34"/>
      <c r="R42" s="34"/>
    </row>
    <row r="43" spans="1:18" ht="32.25" x14ac:dyDescent="0.3">
      <c r="A43" s="66" t="s">
        <v>222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34"/>
      <c r="Q43" s="34"/>
      <c r="R43" s="34"/>
    </row>
  </sheetData>
  <mergeCells count="5">
    <mergeCell ref="A2:O2"/>
    <mergeCell ref="A3:O3"/>
    <mergeCell ref="N1:O1"/>
    <mergeCell ref="N35:O35"/>
    <mergeCell ref="N38:O38"/>
  </mergeCells>
  <pageMargins left="0.39370080000000002" right="0.39370080000000002" top="0.55826770000000003" bottom="0.51259840000000001" header="0.3" footer="0.3"/>
  <pageSetup paperSize="9" scale="75" fitToHeight="0" orientation="landscape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Приложение 1</vt:lpstr>
      <vt:lpstr>Приложение 2 </vt:lpstr>
      <vt:lpstr>Приложение 3</vt:lpstr>
      <vt:lpstr>Приложение 4</vt:lpstr>
      <vt:lpstr>'Приложение 1'!Заголовки_для_печати</vt:lpstr>
      <vt:lpstr>'Приложение 2 '!Заголовки_для_печати</vt:lpstr>
      <vt:lpstr>'Приложение 3'!Заголовки_для_печати</vt:lpstr>
      <vt:lpstr>'Приложение 4'!Заголовки_для_печати</vt:lpstr>
      <vt:lpstr>'Приложение 1'!Область_печати</vt:lpstr>
      <vt:lpstr>'Приложение 2 '!Область_печати</vt:lpstr>
      <vt:lpstr>'Приложение 3'!Область_печати</vt:lpstr>
      <vt:lpstr>'Приложение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2025-12-08T06:01:12Z</dcterms:modified>
</cp:coreProperties>
</file>