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Приложение 2 " sheetId="8" r:id="rId1"/>
  </sheets>
  <definedNames>
    <definedName name="_xlnm.Print_Titles" localSheetId="0">'Приложение 2 '!$6:$7</definedName>
    <definedName name="_xlnm.Print_Area" localSheetId="0">'Приложение 2 '!$A$1:$O$241</definedName>
  </definedNames>
  <calcPr calcId="145621"/>
</workbook>
</file>

<file path=xl/calcChain.xml><?xml version="1.0" encoding="utf-8"?>
<calcChain xmlns="http://schemas.openxmlformats.org/spreadsheetml/2006/main">
  <c r="O103" i="8" l="1"/>
  <c r="O102" i="8" s="1"/>
  <c r="O70" i="8" s="1"/>
  <c r="N104" i="8"/>
  <c r="N103" i="8" s="1"/>
  <c r="N102" i="8" s="1"/>
  <c r="N70" i="8" s="1"/>
  <c r="O104" i="8"/>
  <c r="M104" i="8"/>
  <c r="M103" i="8" s="1"/>
  <c r="M102" i="8" s="1"/>
  <c r="M70" i="8" s="1"/>
  <c r="M233" i="8" l="1"/>
  <c r="N185" i="8" l="1"/>
  <c r="O185" i="8"/>
  <c r="M185" i="8"/>
  <c r="N192" i="8"/>
  <c r="O192" i="8"/>
  <c r="M192" i="8"/>
  <c r="N193" i="8"/>
  <c r="O193" i="8"/>
  <c r="M193" i="8"/>
  <c r="N194" i="8"/>
  <c r="O194" i="8"/>
  <c r="M194" i="8"/>
  <c r="M237" i="8"/>
  <c r="M239" i="8"/>
  <c r="M164" i="8"/>
  <c r="N191" i="8" l="1"/>
  <c r="N189" i="8"/>
  <c r="M191" i="8"/>
  <c r="M189" i="8"/>
  <c r="N180" i="8" l="1"/>
  <c r="M168" i="8" l="1"/>
  <c r="M152" i="8" l="1"/>
  <c r="M158" i="8" l="1"/>
  <c r="M176" i="8"/>
  <c r="N201" i="8" l="1"/>
  <c r="O201" i="8"/>
  <c r="O200" i="8" s="1"/>
  <c r="M201" i="8"/>
  <c r="N200" i="8"/>
  <c r="M200" i="8"/>
  <c r="M241" i="8" l="1"/>
  <c r="O240" i="8"/>
  <c r="N240" i="8"/>
  <c r="M240" i="8"/>
  <c r="O238" i="8"/>
  <c r="N238" i="8"/>
  <c r="M238" i="8"/>
  <c r="O236" i="8"/>
  <c r="N236" i="8"/>
  <c r="M236" i="8"/>
  <c r="M235" i="8"/>
  <c r="O234" i="8"/>
  <c r="N234" i="8"/>
  <c r="M234" i="8"/>
  <c r="O232" i="8"/>
  <c r="N232" i="8"/>
  <c r="N219" i="8" s="1"/>
  <c r="N218" i="8" s="1"/>
  <c r="N217" i="8" s="1"/>
  <c r="N216" i="8" s="1"/>
  <c r="N215" i="8" s="1"/>
  <c r="N214" i="8" s="1"/>
  <c r="N213" i="8" s="1"/>
  <c r="M232" i="8"/>
  <c r="M231" i="8"/>
  <c r="O230" i="8"/>
  <c r="N230" i="8"/>
  <c r="M230" i="8"/>
  <c r="M229" i="8"/>
  <c r="O228" i="8"/>
  <c r="N228" i="8"/>
  <c r="M228" i="8"/>
  <c r="M227" i="8"/>
  <c r="O226" i="8"/>
  <c r="N226" i="8"/>
  <c r="M226" i="8"/>
  <c r="M225" i="8"/>
  <c r="O224" i="8"/>
  <c r="N224" i="8"/>
  <c r="M224" i="8"/>
  <c r="M223" i="8"/>
  <c r="O222" i="8"/>
  <c r="N222" i="8"/>
  <c r="M222" i="8"/>
  <c r="M221" i="8"/>
  <c r="O220" i="8"/>
  <c r="O219" i="8" s="1"/>
  <c r="O218" i="8" s="1"/>
  <c r="O217" i="8" s="1"/>
  <c r="O216" i="8" s="1"/>
  <c r="O215" i="8" s="1"/>
  <c r="O214" i="8" s="1"/>
  <c r="O213" i="8" s="1"/>
  <c r="N220" i="8"/>
  <c r="M220" i="8"/>
  <c r="N212" i="8"/>
  <c r="N210" i="8" s="1"/>
  <c r="N209" i="8" s="1"/>
  <c r="N208" i="8" s="1"/>
  <c r="O210" i="8"/>
  <c r="O209" i="8" s="1"/>
  <c r="O208" i="8" s="1"/>
  <c r="M210" i="8"/>
  <c r="M209" i="8" s="1"/>
  <c r="M208" i="8" s="1"/>
  <c r="R207" i="8"/>
  <c r="Q207" i="8"/>
  <c r="P207" i="8"/>
  <c r="O206" i="8"/>
  <c r="O205" i="8" s="1"/>
  <c r="O204" i="8" s="1"/>
  <c r="O199" i="8" s="1"/>
  <c r="N206" i="8"/>
  <c r="M206" i="8"/>
  <c r="M205" i="8" s="1"/>
  <c r="M204" i="8" s="1"/>
  <c r="O190" i="8"/>
  <c r="N190" i="8"/>
  <c r="M190" i="8"/>
  <c r="O188" i="8"/>
  <c r="N188" i="8"/>
  <c r="M188" i="8"/>
  <c r="O179" i="8"/>
  <c r="O178" i="8" s="1"/>
  <c r="O177" i="8" s="1"/>
  <c r="N179" i="8"/>
  <c r="N178" i="8" s="1"/>
  <c r="N177" i="8" s="1"/>
  <c r="M179" i="8"/>
  <c r="M178" i="8" s="1"/>
  <c r="M177" i="8" s="1"/>
  <c r="M175" i="8"/>
  <c r="M174" i="8" s="1"/>
  <c r="M173" i="8" s="1"/>
  <c r="O175" i="8"/>
  <c r="O174" i="8" s="1"/>
  <c r="O173" i="8" s="1"/>
  <c r="N175" i="8"/>
  <c r="N174" i="8" s="1"/>
  <c r="N173" i="8" s="1"/>
  <c r="M172" i="8"/>
  <c r="M171" i="8" s="1"/>
  <c r="M170" i="8" s="1"/>
  <c r="M169" i="8" s="1"/>
  <c r="O171" i="8"/>
  <c r="O170" i="8" s="1"/>
  <c r="O169" i="8" s="1"/>
  <c r="N171" i="8"/>
  <c r="N170" i="8" s="1"/>
  <c r="N169" i="8" s="1"/>
  <c r="O167" i="8"/>
  <c r="O166" i="8" s="1"/>
  <c r="O165" i="8" s="1"/>
  <c r="N167" i="8"/>
  <c r="N166" i="8" s="1"/>
  <c r="N165" i="8" s="1"/>
  <c r="M167" i="8"/>
  <c r="M166" i="8"/>
  <c r="M165" i="8" s="1"/>
  <c r="O162" i="8"/>
  <c r="O161" i="8" s="1"/>
  <c r="N162" i="8"/>
  <c r="N161" i="8" s="1"/>
  <c r="M162" i="8"/>
  <c r="M161" i="8" s="1"/>
  <c r="M160" i="8"/>
  <c r="M159" i="8" s="1"/>
  <c r="O159" i="8"/>
  <c r="N159" i="8"/>
  <c r="O157" i="8"/>
  <c r="N157" i="8"/>
  <c r="M157" i="8"/>
  <c r="M156" i="8"/>
  <c r="O155" i="8"/>
  <c r="N155" i="8"/>
  <c r="M155" i="8"/>
  <c r="M154" i="8"/>
  <c r="O153" i="8"/>
  <c r="O150" i="8" s="1"/>
  <c r="O149" i="8" s="1"/>
  <c r="N153" i="8"/>
  <c r="M153" i="8"/>
  <c r="O151" i="8"/>
  <c r="N151" i="8"/>
  <c r="M151" i="8"/>
  <c r="M143" i="8"/>
  <c r="M142" i="8" s="1"/>
  <c r="M141" i="8" s="1"/>
  <c r="M140" i="8" s="1"/>
  <c r="O142" i="8"/>
  <c r="O141" i="8" s="1"/>
  <c r="O140" i="8" s="1"/>
  <c r="O135" i="8" s="1"/>
  <c r="O134" i="8" s="1"/>
  <c r="O133" i="8" s="1"/>
  <c r="O132" i="8" s="1"/>
  <c r="N142" i="8"/>
  <c r="N141" i="8" s="1"/>
  <c r="N140" i="8" s="1"/>
  <c r="N135" i="8" s="1"/>
  <c r="N134" i="8" s="1"/>
  <c r="N133" i="8" s="1"/>
  <c r="N132" i="8" s="1"/>
  <c r="M139" i="8"/>
  <c r="M138" i="8" s="1"/>
  <c r="M137" i="8" s="1"/>
  <c r="M136" i="8" s="1"/>
  <c r="O138" i="8"/>
  <c r="O137" i="8" s="1"/>
  <c r="O136" i="8" s="1"/>
  <c r="N138" i="8"/>
  <c r="N137" i="8" s="1"/>
  <c r="N136" i="8" s="1"/>
  <c r="O130" i="8"/>
  <c r="O129" i="8" s="1"/>
  <c r="O128" i="8" s="1"/>
  <c r="O127" i="8" s="1"/>
  <c r="O126" i="8" s="1"/>
  <c r="O125" i="8" s="1"/>
  <c r="N130" i="8"/>
  <c r="N129" i="8" s="1"/>
  <c r="N128" i="8" s="1"/>
  <c r="N127" i="8" s="1"/>
  <c r="N126" i="8" s="1"/>
  <c r="N125" i="8" s="1"/>
  <c r="M130" i="8"/>
  <c r="M129" i="8" s="1"/>
  <c r="M128" i="8" s="1"/>
  <c r="M127" i="8" s="1"/>
  <c r="M126" i="8" s="1"/>
  <c r="M125" i="8" s="1"/>
  <c r="M124" i="8"/>
  <c r="O123" i="8"/>
  <c r="O122" i="8" s="1"/>
  <c r="O121" i="8" s="1"/>
  <c r="O120" i="8" s="1"/>
  <c r="O119" i="8" s="1"/>
  <c r="O118" i="8" s="1"/>
  <c r="N123" i="8"/>
  <c r="N122" i="8" s="1"/>
  <c r="N121" i="8" s="1"/>
  <c r="N120" i="8" s="1"/>
  <c r="N119" i="8" s="1"/>
  <c r="N118" i="8" s="1"/>
  <c r="M123" i="8"/>
  <c r="M122" i="8" s="1"/>
  <c r="M121" i="8" s="1"/>
  <c r="M120" i="8" s="1"/>
  <c r="M119" i="8" s="1"/>
  <c r="M118" i="8" s="1"/>
  <c r="O114" i="8"/>
  <c r="N114" i="8"/>
  <c r="M114" i="8"/>
  <c r="O112" i="8"/>
  <c r="O111" i="8" s="1"/>
  <c r="O110" i="8" s="1"/>
  <c r="O109" i="8" s="1"/>
  <c r="O108" i="8" s="1"/>
  <c r="O107" i="8" s="1"/>
  <c r="O106" i="8" s="1"/>
  <c r="N112" i="8"/>
  <c r="M112" i="8"/>
  <c r="N111" i="8"/>
  <c r="N110" i="8" s="1"/>
  <c r="N109" i="8" s="1"/>
  <c r="N108" i="8" s="1"/>
  <c r="N107" i="8" s="1"/>
  <c r="N106" i="8" s="1"/>
  <c r="O100" i="8"/>
  <c r="N100" i="8"/>
  <c r="M100" i="8"/>
  <c r="O98" i="8"/>
  <c r="N98" i="8"/>
  <c r="M98" i="8"/>
  <c r="O96" i="8"/>
  <c r="N96" i="8"/>
  <c r="M96" i="8"/>
  <c r="O94" i="8"/>
  <c r="N94" i="8"/>
  <c r="M94" i="8"/>
  <c r="O92" i="8"/>
  <c r="N92" i="8"/>
  <c r="M92" i="8"/>
  <c r="O89" i="8"/>
  <c r="N89" i="8"/>
  <c r="M89" i="8"/>
  <c r="O87" i="8"/>
  <c r="N87" i="8"/>
  <c r="M87" i="8"/>
  <c r="O85" i="8"/>
  <c r="N85" i="8"/>
  <c r="M85" i="8"/>
  <c r="O83" i="8"/>
  <c r="N83" i="8"/>
  <c r="M83" i="8"/>
  <c r="O81" i="8"/>
  <c r="N81" i="8"/>
  <c r="M81" i="8"/>
  <c r="O79" i="8"/>
  <c r="N79" i="8"/>
  <c r="M79" i="8"/>
  <c r="O73" i="8"/>
  <c r="N73" i="8"/>
  <c r="N72" i="8" s="1"/>
  <c r="N71" i="8" s="1"/>
  <c r="M73" i="8"/>
  <c r="M72" i="8" s="1"/>
  <c r="M71" i="8" s="1"/>
  <c r="O72" i="8"/>
  <c r="O71" i="8" s="1"/>
  <c r="O65" i="8"/>
  <c r="N65" i="8"/>
  <c r="M65" i="8"/>
  <c r="O63" i="8"/>
  <c r="N63" i="8"/>
  <c r="M63" i="8"/>
  <c r="O61" i="8"/>
  <c r="N61" i="8"/>
  <c r="M61" i="8"/>
  <c r="O59" i="8"/>
  <c r="N59" i="8"/>
  <c r="M59" i="8"/>
  <c r="O57" i="8"/>
  <c r="N57" i="8"/>
  <c r="M57" i="8"/>
  <c r="O54" i="8"/>
  <c r="N54" i="8"/>
  <c r="M54" i="8"/>
  <c r="O51" i="8"/>
  <c r="N51" i="8"/>
  <c r="M51" i="8"/>
  <c r="O47" i="8"/>
  <c r="N47" i="8"/>
  <c r="M47" i="8"/>
  <c r="O45" i="8"/>
  <c r="N45" i="8"/>
  <c r="M45" i="8"/>
  <c r="O43" i="8"/>
  <c r="N43" i="8"/>
  <c r="M43" i="8"/>
  <c r="O41" i="8"/>
  <c r="N41" i="8"/>
  <c r="M41" i="8"/>
  <c r="O37" i="8"/>
  <c r="N37" i="8"/>
  <c r="M37" i="8"/>
  <c r="O34" i="8"/>
  <c r="N34" i="8"/>
  <c r="M34" i="8"/>
  <c r="O25" i="8"/>
  <c r="O24" i="8" s="1"/>
  <c r="O23" i="8" s="1"/>
  <c r="O22" i="8" s="1"/>
  <c r="O21" i="8" s="1"/>
  <c r="O20" i="8" s="1"/>
  <c r="O19" i="8" s="1"/>
  <c r="O18" i="8" s="1"/>
  <c r="N25" i="8"/>
  <c r="N24" i="8" s="1"/>
  <c r="N23" i="8" s="1"/>
  <c r="N22" i="8" s="1"/>
  <c r="N21" i="8" s="1"/>
  <c r="N20" i="8" s="1"/>
  <c r="N19" i="8" s="1"/>
  <c r="N18" i="8" s="1"/>
  <c r="M25" i="8"/>
  <c r="M24" i="8" s="1"/>
  <c r="M23" i="8" s="1"/>
  <c r="M22" i="8" s="1"/>
  <c r="M21" i="8" s="1"/>
  <c r="M20" i="8" s="1"/>
  <c r="M19" i="8" s="1"/>
  <c r="M18" i="8" s="1"/>
  <c r="O16" i="8"/>
  <c r="O15" i="8" s="1"/>
  <c r="O14" i="8" s="1"/>
  <c r="O13" i="8" s="1"/>
  <c r="O12" i="8" s="1"/>
  <c r="O11" i="8" s="1"/>
  <c r="O10" i="8" s="1"/>
  <c r="O9" i="8" s="1"/>
  <c r="N16" i="8"/>
  <c r="N15" i="8" s="1"/>
  <c r="N14" i="8" s="1"/>
  <c r="N13" i="8" s="1"/>
  <c r="N12" i="8" s="1"/>
  <c r="N11" i="8" s="1"/>
  <c r="N10" i="8" s="1"/>
  <c r="N9" i="8" s="1"/>
  <c r="M16" i="8"/>
  <c r="M15" i="8" s="1"/>
  <c r="M14" i="8" s="1"/>
  <c r="M13" i="8" s="1"/>
  <c r="M12" i="8" s="1"/>
  <c r="M11" i="8" s="1"/>
  <c r="M10" i="8" s="1"/>
  <c r="M9" i="8" s="1"/>
  <c r="N33" i="8" l="1"/>
  <c r="N32" i="8" s="1"/>
  <c r="N31" i="8" s="1"/>
  <c r="N30" i="8" s="1"/>
  <c r="N29" i="8" s="1"/>
  <c r="N28" i="8" s="1"/>
  <c r="M33" i="8"/>
  <c r="M32" i="8" s="1"/>
  <c r="M31" i="8" s="1"/>
  <c r="M30" i="8" s="1"/>
  <c r="M29" i="8" s="1"/>
  <c r="M28" i="8" s="1"/>
  <c r="M78" i="8"/>
  <c r="M77" i="8" s="1"/>
  <c r="M69" i="8" s="1"/>
  <c r="M68" i="8" s="1"/>
  <c r="M67" i="8" s="1"/>
  <c r="M27" i="8" s="1"/>
  <c r="M219" i="8"/>
  <c r="M218" i="8" s="1"/>
  <c r="M217" i="8" s="1"/>
  <c r="M216" i="8" s="1"/>
  <c r="M215" i="8" s="1"/>
  <c r="M214" i="8" s="1"/>
  <c r="M213" i="8" s="1"/>
  <c r="M187" i="8"/>
  <c r="M186" i="8" s="1"/>
  <c r="M184" i="8" s="1"/>
  <c r="M183" i="8" s="1"/>
  <c r="M182" i="8" s="1"/>
  <c r="O33" i="8"/>
  <c r="O32" i="8" s="1"/>
  <c r="O31" i="8" s="1"/>
  <c r="O30" i="8" s="1"/>
  <c r="O29" i="8" s="1"/>
  <c r="O28" i="8" s="1"/>
  <c r="M111" i="8"/>
  <c r="M110" i="8" s="1"/>
  <c r="M109" i="8" s="1"/>
  <c r="M108" i="8" s="1"/>
  <c r="M107" i="8" s="1"/>
  <c r="M106" i="8" s="1"/>
  <c r="M150" i="8"/>
  <c r="M149" i="8" s="1"/>
  <c r="M148" i="8" s="1"/>
  <c r="M147" i="8" s="1"/>
  <c r="M146" i="8" s="1"/>
  <c r="M145" i="8" s="1"/>
  <c r="M144" i="8" s="1"/>
  <c r="N150" i="8"/>
  <c r="N149" i="8" s="1"/>
  <c r="O187" i="8"/>
  <c r="O186" i="8" s="1"/>
  <c r="O184" i="8" s="1"/>
  <c r="O183" i="8" s="1"/>
  <c r="O182" i="8" s="1"/>
  <c r="N205" i="8"/>
  <c r="N204" i="8" s="1"/>
  <c r="N199" i="8" s="1"/>
  <c r="N198" i="8" s="1"/>
  <c r="N197" i="8" s="1"/>
  <c r="N196" i="8" s="1"/>
  <c r="N187" i="8"/>
  <c r="N186" i="8" s="1"/>
  <c r="N184" i="8" s="1"/>
  <c r="N183" i="8" s="1"/>
  <c r="N182" i="8" s="1"/>
  <c r="O198" i="8"/>
  <c r="O197" i="8" s="1"/>
  <c r="O196" i="8" s="1"/>
  <c r="N78" i="8"/>
  <c r="N77" i="8" s="1"/>
  <c r="N69" i="8" s="1"/>
  <c r="N68" i="8" s="1"/>
  <c r="N67" i="8" s="1"/>
  <c r="M199" i="8"/>
  <c r="M198" i="8" s="1"/>
  <c r="M197" i="8" s="1"/>
  <c r="M196" i="8" s="1"/>
  <c r="M135" i="8"/>
  <c r="M134" i="8" s="1"/>
  <c r="M133" i="8" s="1"/>
  <c r="M132" i="8" s="1"/>
  <c r="N117" i="8"/>
  <c r="N116" i="8" s="1"/>
  <c r="O117" i="8"/>
  <c r="O116" i="8" s="1"/>
  <c r="O78" i="8"/>
  <c r="O77" i="8" s="1"/>
  <c r="O69" i="8" s="1"/>
  <c r="O68" i="8" s="1"/>
  <c r="O67" i="8" s="1"/>
  <c r="N148" i="8"/>
  <c r="N147" i="8" s="1"/>
  <c r="N146" i="8" s="1"/>
  <c r="N145" i="8" s="1"/>
  <c r="N144" i="8" s="1"/>
  <c r="O148" i="8"/>
  <c r="O147" i="8" s="1"/>
  <c r="O146" i="8" s="1"/>
  <c r="O145" i="8" s="1"/>
  <c r="O144" i="8" s="1"/>
  <c r="M117" i="8"/>
  <c r="N27" i="8" l="1"/>
  <c r="O181" i="8"/>
  <c r="O27" i="8"/>
  <c r="O8" i="8" s="1"/>
  <c r="N181" i="8"/>
  <c r="N8" i="8" s="1"/>
  <c r="M181" i="8"/>
  <c r="M116" i="8"/>
  <c r="M8" i="8" l="1"/>
</calcChain>
</file>

<file path=xl/sharedStrings.xml><?xml version="1.0" encoding="utf-8"?>
<sst xmlns="http://schemas.openxmlformats.org/spreadsheetml/2006/main" count="2281" uniqueCount="292">
  <si>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</si>
  <si>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</si>
  <si>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</si>
  <si>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</si>
  <si>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</si>
  <si>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</si>
  <si>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</si>
  <si>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</si>
  <si>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</si>
  <si>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</si>
  <si>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</si>
  <si>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</si>
  <si>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</si>
  <si>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</si>
  <si>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</si>
  <si>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</si>
  <si>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</si>
  <si>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</si>
  <si>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</si>
  <si>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</si>
  <si>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</si>
  <si>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</si>
  <si>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</si>
  <si>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</si>
  <si>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</si>
  <si>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</si>
  <si>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</si>
  <si>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</si>
  <si>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06</t>
  </si>
  <si>
    <t>01</t>
  </si>
  <si>
    <t>Национальная экономика</t>
  </si>
  <si>
    <t>04</t>
  </si>
  <si>
    <t>Комплексное развитие сельских территорий Брянской области</t>
  </si>
  <si>
    <t>07</t>
  </si>
  <si>
    <t>819</t>
  </si>
  <si>
    <t>Дорожное хозяйство (дорожные фонды)</t>
  </si>
  <si>
    <t>09</t>
  </si>
  <si>
    <t>Развитие топливно-энергетического комплекса и жилищно-коммунального хозяйства Брянской области</t>
  </si>
  <si>
    <t>Региональный проект "Развитие инфраструктуры сферы жилищно-коммунального хозяйства"</t>
  </si>
  <si>
    <t>02</t>
  </si>
  <si>
    <t>Департамент топливно-энергетического комплекса и жилищно-коммунального хозяйства Брянской области</t>
  </si>
  <si>
    <t>812</t>
  </si>
  <si>
    <t>Жилищно-коммунальное хозяйство</t>
  </si>
  <si>
    <t>05</t>
  </si>
  <si>
    <t>Коммунальное хозяйство</t>
  </si>
  <si>
    <t>200</t>
  </si>
  <si>
    <t>2025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</si>
  <si>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</si>
  <si>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</si>
  <si>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</si>
  <si>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</si>
  <si>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</si>
  <si>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</si>
  <si>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</si>
  <si>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Развитие физической культуры и спорта Брянской области</t>
  </si>
  <si>
    <t>25</t>
  </si>
  <si>
    <t>Физическая культура и спорт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</si>
  <si>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</si>
  <si>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817</t>
  </si>
  <si>
    <t>Сельское хозяйство и рыболовство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</si>
  <si>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</si>
  <si>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R5762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</si>
  <si>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</si>
  <si>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</si>
  <si>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Единица</t>
  </si>
  <si>
    <t>Строительство (реконструкция) объектов водоснабжения в населенных пунктах Брянской области</t>
  </si>
  <si>
    <t>1И110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</si>
  <si>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</si>
  <si>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Метр</t>
  </si>
  <si>
    <t>Строительство системы водоснабжения в с. Глоднево Брасовского района Брянской области</t>
  </si>
  <si>
    <t>Кубический метр в час</t>
  </si>
  <si>
    <t>2026</t>
  </si>
  <si>
    <t>Строительство системы водоснабжения в н.п. Стеклянная Радица Брянского района Брянской области</t>
  </si>
  <si>
    <t>Реконструкция системы водоснабжения в д. Зимницкая Слобода Дубровского района Брянской области</t>
  </si>
  <si>
    <t>Реконструкция сетей водоснабжения в д. Сельцо Дятьковского района Брянской области</t>
  </si>
  <si>
    <t>Реконструкция системы водоснабжения в д. Гощь Карачевского района Брянской области</t>
  </si>
  <si>
    <t>Реконструкция водозаборного сооружения в д. Макаричи Красногорского района Брянской области</t>
  </si>
  <si>
    <t>Строительство водозаборного сооружения в п.Октябрьский Почепского района Брянской области</t>
  </si>
  <si>
    <t>Строительство водонапорной башни и водопроводной сети в д.Трыковка Карачевского района Брянской области</t>
  </si>
  <si>
    <t>Реконструкция системы водоснабжения в п.Старь Дятьковского района Брянской области</t>
  </si>
  <si>
    <t>Реконструкция водопроводной сети в г. Злынка, ул. Вокзальная Злынковского района Брянской области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</si>
  <si>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</si>
  <si>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</si>
  <si>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</si>
  <si>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Общее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</si>
  <si>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</si>
  <si>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98060</t>
  </si>
  <si>
    <t>Строительство школы на территории бывшего аэропорта по ул. Амосова в Советском районе г. Брянска</t>
  </si>
  <si>
    <t>Ученическое место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</si>
  <si>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</si>
  <si>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</si>
  <si>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</si>
  <si>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</si>
  <si>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И8</t>
  </si>
  <si>
    <t>Развитие и совершенствование сети автомобильных дорог общего пользования местного значения</t>
  </si>
  <si>
    <t>9Д020</t>
  </si>
  <si>
    <t>Строительство автомобильных дорог в ГУП ОНО ОПХ "Черемушки" в  д. Дубровка Брянского района Брянской области (6 этап)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</si>
  <si>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</si>
  <si>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</si>
  <si>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</si>
  <si>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</si>
  <si>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</si>
  <si>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Дворец зимних видов спорта в Фокинском районе города Брянска</t>
  </si>
  <si>
    <t>Человек</t>
  </si>
  <si>
    <t>Спортивно-оздоровительный комплекс в г. Новозыбкове Брянской области</t>
  </si>
  <si>
    <t>Дворец зимних видов спорта в с.Глинищево Брянского района Брянской области</t>
  </si>
  <si>
    <t>Спортивно-оздоровительный комплекс в г. Злынке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</si>
  <si>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</si>
  <si>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Севске Брянской области</t>
  </si>
  <si>
    <t>Спортивно-оздоровительный комплекс в г. Трубчевске Брянской области</t>
  </si>
  <si>
    <t>Спортивно-оздоровительный комплекс в г. Унече Брянской области</t>
  </si>
  <si>
    <t>Спортивно-оздоровительный комплекс в п.Локоть Брасовского района Брянской области</t>
  </si>
  <si>
    <t>Спортивно-оздоровительный комплекс в г.Карачеве Брянской области</t>
  </si>
  <si>
    <t>Перечень 
объектов капитальных вложений муниципальной собственности региональной адресной инвестиционной программы на 2025 - 2027 годы</t>
  </si>
  <si>
    <t>ТСЭ</t>
  </si>
  <si>
    <t>СЭ</t>
  </si>
  <si>
    <t>Наименование муниципального образования; объекта</t>
  </si>
  <si>
    <t>Департамент строительства Брянской области</t>
  </si>
  <si>
    <t>Километр</t>
  </si>
  <si>
    <t>Департамент культуры Брянской области</t>
  </si>
  <si>
    <t>Малоэтажный жилой комплекс в н.п. Журиничи Брянского района Брянской области</t>
  </si>
  <si>
    <t>66</t>
  </si>
  <si>
    <t>3,202</t>
  </si>
  <si>
    <t>6,6</t>
  </si>
  <si>
    <t>Брянский муниципальный район</t>
  </si>
  <si>
    <t>Департамент сельского хозяйства Брянской области</t>
  </si>
  <si>
    <t>Городской округ город Клинцы</t>
  </si>
  <si>
    <t>Брасовский муниципальный район</t>
  </si>
  <si>
    <t>Дубровский муниципальный район</t>
  </si>
  <si>
    <t>Карачевский муниципальный район</t>
  </si>
  <si>
    <t>Красногорский муниципальный район</t>
  </si>
  <si>
    <t>Почепский муниципальный район</t>
  </si>
  <si>
    <t>Карачевское городское поселение Карачевского муниципального района</t>
  </si>
  <si>
    <t>Старское городское поселение Дятьковского муниципального района</t>
  </si>
  <si>
    <t>Злынковское городское поселение Злынковского муниципального района</t>
  </si>
  <si>
    <t>Городской округ город Брянск</t>
  </si>
  <si>
    <t>Злынковский муниципальный район</t>
  </si>
  <si>
    <t>Клетнянский муниципальный район</t>
  </si>
  <si>
    <t>Севский муниципальный район</t>
  </si>
  <si>
    <t>Трубчевский муниципальный район</t>
  </si>
  <si>
    <t>Унечский муниципальный район</t>
  </si>
  <si>
    <t>Квадратный метр</t>
  </si>
  <si>
    <t>Жуковский муниципальный округ</t>
  </si>
  <si>
    <t>Климовский муниципальный район</t>
  </si>
  <si>
    <t>2400</t>
  </si>
  <si>
    <t>6,5</t>
  </si>
  <si>
    <t>1500</t>
  </si>
  <si>
    <t>3152</t>
  </si>
  <si>
    <t>1490</t>
  </si>
  <si>
    <t>50</t>
  </si>
  <si>
    <t>Ивотское городское поселение Дятьковского муниципального района</t>
  </si>
  <si>
    <t>4500</t>
  </si>
  <si>
    <t>Новозыбковский городской округ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</si>
  <si>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</si>
  <si>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</si>
  <si>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</si>
  <si>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</si>
  <si>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</si>
  <si>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</si>
  <si>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</si>
  <si>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</si>
  <si>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Водовод от ТК "Трубчевский" до ул. Вали Сафроновой д=500 мм</t>
  </si>
  <si>
    <t>Строительство (реконструкция) учреждений образования</t>
  </si>
  <si>
    <t>14920</t>
  </si>
  <si>
    <t>Место</t>
  </si>
  <si>
    <t>Модернизация инфраструктуры общего образования в отдельных субъектах Российской Федерации</t>
  </si>
  <si>
    <t>R2390</t>
  </si>
  <si>
    <t>Школа в районе бывшего аэропорта города Брянска</t>
  </si>
  <si>
    <t>Тысяча кубических метров в сутки</t>
  </si>
  <si>
    <t>Дополнительное образование детей</t>
  </si>
  <si>
    <t>03</t>
  </si>
  <si>
    <t>А1100</t>
  </si>
  <si>
    <t>Строительство Центра культурного развития по адресу: Россия, Брянская область, г.Почеп, ул. Злынковская, участок 6</t>
  </si>
  <si>
    <t>8480,54</t>
  </si>
  <si>
    <t>А2390</t>
  </si>
  <si>
    <t>Сельцовский городской округ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</si>
  <si>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</si>
  <si>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</si>
  <si>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</si>
  <si>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</si>
  <si>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150</t>
  </si>
  <si>
    <t>Суражский муниципальный район</t>
  </si>
  <si>
    <t>Пристройка к МБОУ СОШ №1 г. Суража Брянской области</t>
  </si>
  <si>
    <t>324</t>
  </si>
  <si>
    <t>Стародубский муниципальный округ</t>
  </si>
  <si>
    <t>Спортивно-оздоровительный комплекс в г. Стародубе Брянской области</t>
  </si>
  <si>
    <t>Региональный проект "Семейные ценности и инфраструктура культуры" (Брянская область)</t>
  </si>
  <si>
    <t>Я5</t>
  </si>
  <si>
    <t>Государственная поддержка отрасли культуры (Строительство зданий муниципальных учреждений дополнительного образования сферы культуры)</t>
  </si>
  <si>
    <t>Строительство детской школы искусств (Брянская область, г. Брянск, ул. Флотская, пойма реки Десна, 32:28:0015301:2401)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</si>
  <si>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</si>
  <si>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</si>
  <si>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</si>
  <si>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</si>
  <si>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Реконструкция сетей холодного водоснабжения, ул. Сельская, г. Жуковка</t>
  </si>
  <si>
    <t>Строительство системы водоснабжения в н.п. Новоселки Брянского района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</si>
  <si>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</si>
  <si>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Строительство водозаборного сооружения в г. Севске (в районе маслозавода) Севского района Брянской области</t>
  </si>
  <si>
    <t>Строительство системы водоснабжения по ул. Заводской, ул. Парковой, ул. 2 Парковой, пер. Ущерпскому г. Клинцы Брянской области</t>
  </si>
  <si>
    <t>Реконструкция водовода в г. Клинцы Брянской области</t>
  </si>
  <si>
    <t>Канализационные сети по ул. Вознесенская, ул. Рождественская, ул. Созидания Бежицкого района г. Брянска</t>
  </si>
  <si>
    <t>Строительство системы водоснабжения в микрорайоне "Первомайский" г. Сельцо Брянской области</t>
  </si>
  <si>
    <t>Реконструкция водозаборных сооружений в г. Дятьково Дятьковского района Брянской области</t>
  </si>
  <si>
    <t>Модернизация системы водоснабжения и станции 2 подъема в г. Сураж Брянской области</t>
  </si>
  <si>
    <t>Реконструкция системы водоснабжения в рп. Комаричи Комаричского района Брянской области</t>
  </si>
  <si>
    <t>Реконструкция системы водоснабжения в с. Витовка Почепского района Брянской области</t>
  </si>
  <si>
    <t>Реконструкция водоснабжения в с. Сытая Буда Климовского района Брянской области</t>
  </si>
  <si>
    <t>Реконструкция водоснабжения в с. Сачковичи Климовского района Брянской области</t>
  </si>
  <si>
    <t>Строительство водозаборного сооружения в с. Баклань Почепского района Брянской области</t>
  </si>
  <si>
    <t>Реконструкция системы водоснабжения в г. Почеп Брянской области</t>
  </si>
  <si>
    <t>Дятьковское городское поселение Дятьковского муниципального района</t>
  </si>
  <si>
    <t>Региональный проект "Жилье (Брянская область)"</t>
  </si>
  <si>
    <t>И2</t>
  </si>
  <si>
    <t>Дошкольное образование</t>
  </si>
  <si>
    <t>Реализация проектов комплексного развития территорий</t>
  </si>
  <si>
    <t>53180</t>
  </si>
  <si>
    <t>Строительство детского сада в пос. Свень, ул. Соборная, Брянский район Брянской области</t>
  </si>
  <si>
    <t>Детский сад по ул. Бурова г. Брянска</t>
  </si>
  <si>
    <t>60</t>
  </si>
  <si>
    <t>3208,5</t>
  </si>
  <si>
    <t>3137</t>
  </si>
  <si>
    <t>2288</t>
  </si>
  <si>
    <t>8000</t>
  </si>
  <si>
    <t>10000</t>
  </si>
  <si>
    <t>14422</t>
  </si>
  <si>
    <t>7200</t>
  </si>
  <si>
    <t>471</t>
  </si>
  <si>
    <t>2500</t>
  </si>
  <si>
    <t>1700</t>
  </si>
  <si>
    <t>2000</t>
  </si>
  <si>
    <t>10,0</t>
  </si>
  <si>
    <t>Почепское городское поселение Почепского муниципального района</t>
  </si>
  <si>
    <t>3500</t>
  </si>
  <si>
    <t>400,0</t>
  </si>
  <si>
    <t>2300</t>
  </si>
  <si>
    <t>25,0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</si>
  <si>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 (2-я очередь)</t>
  </si>
  <si>
    <t>340</t>
  </si>
  <si>
    <t>Севское городское поселение Севского муниципального района</t>
  </si>
  <si>
    <t>Суражское городское поселение Суражского муниципального района</t>
  </si>
  <si>
    <t>Реконструкция системы водоснабжения в г. Новозыбков Брянской области</t>
  </si>
  <si>
    <t>Строительство автомобильных дорог в ГУП ОНО ОПХ "Черемушки" в д. Дубровка Брянского района Брянской области (7 этап)</t>
  </si>
  <si>
    <t>55190</t>
  </si>
  <si>
    <t>Охрана окружающей среды, воспроизводство и использование природных ресурсов Брянской области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</si>
  <si>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</si>
  <si>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</si>
  <si>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</si>
  <si>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</si>
  <si>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</si>
  <si>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Создание объектов инфраструктуры для организации системы обращения с твердыми коммунальными отходами</t>
  </si>
  <si>
    <t>Строительство 2-ой очереди полигона ТКО с площадкой компостирования отходов в п. Большое Полпино г. Брянска</t>
  </si>
  <si>
    <t>Тысяч тонн/в год</t>
  </si>
  <si>
    <t xml:space="preserve">Приложение 
к постановлению Правительства Брянской области
от                                     №              </t>
  </si>
  <si>
    <t>Утвержден
постановлением Правительства
Брянской области
от 23 декабря 2024 года № 715-п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</si>
  <si>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</si>
  <si>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120</t>
  </si>
  <si>
    <t>Строительство водозабора в д. Никольская Слобода Жуковского муниципального округа Брянской области</t>
  </si>
  <si>
    <t>342,9</t>
  </si>
  <si>
    <t>Комаричское городское поселение Комаричского муниципального района</t>
  </si>
  <si>
    <t>Строительство пристройки к зданию МБОУ СОШ № 13 имени Героя Советского Союза И.Б. Катунина г. Брянска</t>
  </si>
  <si>
    <t>95</t>
  </si>
  <si>
    <t>Реконструкция здания МБУДО "Детская школа искусств № 10" по адресу: г. Брянск, ул. Б. Хмельницкого, д. 79</t>
  </si>
  <si>
    <t>1071</t>
  </si>
  <si>
    <t>5123,9</t>
  </si>
  <si>
    <t>Реконструкция объекта "Технологический комплекс ГКНС Калинина, о/д 20 в Советском районе г. Брянска"</t>
  </si>
  <si>
    <t>70</t>
  </si>
  <si>
    <t>Реконструкция системы водоснабжения в д. Любовшо Красногорского района Брянской области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</si>
  <si>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</si>
  <si>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</si>
  <si>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</si>
  <si>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Локотское городское поселение Брасовского муниципального района</t>
  </si>
  <si>
    <t>Строительство очистных сооружений пос. Локоть Брасовского района Брянской области</t>
  </si>
  <si>
    <t>0,4</t>
  </si>
  <si>
    <t>Навлинское городское поселение Навлинского муниципального района</t>
  </si>
  <si>
    <t>Строительство очистных сооружений в пос. Навля Навлинского района Брянской области (2 этап)</t>
  </si>
  <si>
    <t>0,6</t>
  </si>
  <si>
    <t>Пристройка универсального спортивного зала к МБОУ "Супоневская СОШ № 1 им. Героя Советского Союза Н.И. Чувина" Брянского района, в н.п. Супонево, Брянского района, Брянской области</t>
  </si>
  <si>
    <t>R1100</t>
  </si>
  <si>
    <t>1974,44</t>
  </si>
  <si>
    <t>97510</t>
  </si>
  <si>
    <t>К7510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</si>
  <si>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казначейского инфраструктурного кредита</t>
  </si>
  <si>
    <t>Создание и (или) модернизация инфраструктуры в сфере культуры муниципальной собственности</t>
  </si>
  <si>
    <t>2029</t>
  </si>
  <si>
    <t>54470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</si>
  <si>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</si>
  <si>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А4470</t>
  </si>
  <si>
    <t>А3180</t>
  </si>
  <si>
    <t xml:space="preserve"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28 апреля 2025 года № 566 (Реконструкция Бордовичских водозаборных сооружений в г. Брянске Брянской области) за счет средств казначейского инфраструктурного кредита </t>
  </si>
  <si>
    <t>97520</t>
  </si>
  <si>
    <t>Реконструкция Бордовичских водозаборных сооружений в г. Брянске Брянской области</t>
  </si>
  <si>
    <t xml:space="preserve">Приложение 2
к постановлению Правительства Брянской области
от  5 декабря 2025 г.  №  629-п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</si>
</sst>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9" fontId="0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7" fillId="2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1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outlinePr summaryBelow="0"/>
    <pageSetUpPr fitToPage="1"/>
  </sheetPr>
  <dimension ref="A1:R252"/>
  <sheetViews>
    <sheetView tabSelected="1" view="pageBreakPreview" topLeftCell="A2" zoomScale="80" zoomScaleNormal="100" zoomScaleSheetLayoutView="80" workbookViewId="0">
      <selection activeCell="M2" sqref="M2"/>
    </sheetView>
  </sheetViews>
  <sheetFormatPr defaultRowHeight="12.75" x14ac:dyDescent="0.2"/>
  <cols>
    <col min="1" max="1" width="49" style="43" customWidth="1"/>
    <col min="2" max="2" width="5.6640625" style="43" customWidth="1"/>
    <col min="3" max="3" width="8.5" style="43" customWidth="1"/>
    <col min="4" max="4" width="6.33203125" style="43" customWidth="1"/>
    <col min="5" max="5" width="7.83203125" style="43" bestFit="1" customWidth="1"/>
    <col min="6" max="7" width="5.33203125" style="43" customWidth="1"/>
    <col min="8" max="8" width="9.1640625" style="43" customWidth="1"/>
    <col min="9" max="9" width="7.1640625" style="43" customWidth="1"/>
    <col min="10" max="10" width="14.33203125" style="43" customWidth="1"/>
    <col min="11" max="11" width="12.1640625" style="43" customWidth="1"/>
    <col min="12" max="12" width="9.33203125" style="43" customWidth="1"/>
    <col min="13" max="15" width="21.83203125" style="43" bestFit="1" customWidth="1"/>
    <col min="16" max="18" width="21.83203125" style="42" customWidth="1"/>
    <col min="19" max="16384" width="9.33203125" style="43"/>
  </cols>
  <sheetData>
    <row r="1" spans="1:15" ht="71.25" hidden="1" customHeight="1" x14ac:dyDescent="0.2">
      <c r="N1" s="58" t="s">
        <v>252</v>
      </c>
      <c r="O1" s="58"/>
    </row>
    <row r="2" spans="1:15" ht="71.25" customHeight="1" x14ac:dyDescent="0.2">
      <c r="N2" s="62" t="s">
        <v>291</v>
      </c>
      <c r="O2" s="62"/>
    </row>
    <row r="3" spans="1:15" ht="75.2" customHeight="1" x14ac:dyDescent="0.2">
      <c r="A3" s="45" t="s">
        <v>0</v>
      </c>
      <c r="B3" s="45" t="s">
        <v>0</v>
      </c>
      <c r="C3" s="45" t="s">
        <v>0</v>
      </c>
      <c r="D3" s="45" t="s">
        <v>0</v>
      </c>
      <c r="E3" s="45" t="s">
        <v>0</v>
      </c>
      <c r="F3" s="45" t="s">
        <v>0</v>
      </c>
      <c r="G3" s="51" t="s">
        <v>0</v>
      </c>
      <c r="H3" s="51" t="s">
        <v>0</v>
      </c>
      <c r="I3" s="51" t="s">
        <v>0</v>
      </c>
      <c r="J3" s="46"/>
      <c r="K3" s="46"/>
      <c r="L3" s="46"/>
      <c r="M3" s="46"/>
      <c r="N3" s="59" t="s">
        <v>253</v>
      </c>
      <c r="O3" s="59"/>
    </row>
    <row r="4" spans="1:15" ht="33" customHeight="1" x14ac:dyDescent="0.2">
      <c r="A4" s="60" t="s">
        <v>113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ht="17.45" customHeight="1" x14ac:dyDescent="0.2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42.6" customHeight="1" x14ac:dyDescent="0.2">
      <c r="A6" s="35" t="s">
        <v>116</v>
      </c>
      <c r="B6" s="35" t="s">
        <v>2</v>
      </c>
      <c r="C6" s="35" t="s">
        <v>114</v>
      </c>
      <c r="D6" s="35" t="s">
        <v>115</v>
      </c>
      <c r="E6" s="35" t="s">
        <v>3</v>
      </c>
      <c r="F6" s="35" t="s">
        <v>4</v>
      </c>
      <c r="G6" s="35" t="s">
        <v>5</v>
      </c>
      <c r="H6" s="35" t="s">
        <v>6</v>
      </c>
      <c r="I6" s="35" t="s">
        <v>7</v>
      </c>
      <c r="J6" s="36" t="s">
        <v>8</v>
      </c>
      <c r="K6" s="36" t="s">
        <v>9</v>
      </c>
      <c r="L6" s="39" t="s">
        <v>10</v>
      </c>
      <c r="M6" s="35" t="s">
        <v>11</v>
      </c>
      <c r="N6" s="35" t="s">
        <v>12</v>
      </c>
      <c r="O6" s="35" t="s">
        <v>13</v>
      </c>
    </row>
    <row r="7" spans="1:15" ht="14.45" customHeight="1" x14ac:dyDescent="0.2">
      <c r="A7" s="2" t="s">
        <v>14</v>
      </c>
      <c r="B7" s="2" t="s">
        <v>15</v>
      </c>
      <c r="C7" s="2" t="s">
        <v>16</v>
      </c>
      <c r="D7" s="2" t="s">
        <v>17</v>
      </c>
      <c r="E7" s="2" t="s">
        <v>18</v>
      </c>
      <c r="F7" s="2" t="s">
        <v>19</v>
      </c>
      <c r="G7" s="2" t="s">
        <v>20</v>
      </c>
      <c r="H7" s="2" t="s">
        <v>21</v>
      </c>
      <c r="I7" s="2" t="s">
        <v>22</v>
      </c>
      <c r="J7" s="2">
        <v>10</v>
      </c>
      <c r="K7" s="2">
        <v>11</v>
      </c>
      <c r="L7" s="2">
        <v>12</v>
      </c>
      <c r="M7" s="1">
        <v>13</v>
      </c>
      <c r="N7" s="1">
        <v>14</v>
      </c>
      <c r="O7" s="1">
        <v>15</v>
      </c>
    </row>
    <row r="8" spans="1:15" ht="15.75" x14ac:dyDescent="0.2">
      <c r="A8" s="33" t="s">
        <v>27</v>
      </c>
      <c r="B8" s="29" t="s">
        <v>0</v>
      </c>
      <c r="C8" s="29" t="s">
        <v>0</v>
      </c>
      <c r="D8" s="29" t="s">
        <v>0</v>
      </c>
      <c r="E8" s="29" t="s">
        <v>0</v>
      </c>
      <c r="F8" s="29" t="s">
        <v>0</v>
      </c>
      <c r="G8" s="29" t="s">
        <v>0</v>
      </c>
      <c r="H8" s="29" t="s">
        <v>0</v>
      </c>
      <c r="I8" s="29" t="s">
        <v>0</v>
      </c>
      <c r="J8" s="29" t="s">
        <v>0</v>
      </c>
      <c r="K8" s="29" t="s">
        <v>0</v>
      </c>
      <c r="L8" s="29" t="s">
        <v>0</v>
      </c>
      <c r="M8" s="30">
        <f>M9+M18+M27+M116+M144+M181+M213</f>
        <v>6531329439.5199995</v>
      </c>
      <c r="N8" s="30">
        <f>N9+N18+N27+N116+N144+N181+N213</f>
        <v>3107746411.7400002</v>
      </c>
      <c r="O8" s="30">
        <f>O9+O18+O27+O116+O144+O181+O213</f>
        <v>2774368214.5799999</v>
      </c>
    </row>
    <row r="9" spans="1:15" ht="31.5" x14ac:dyDescent="0.2">
      <c r="A9" s="33" t="s">
        <v>32</v>
      </c>
      <c r="B9" s="31" t="s">
        <v>33</v>
      </c>
      <c r="C9" s="31" t="s">
        <v>0</v>
      </c>
      <c r="D9" s="31" t="s">
        <v>0</v>
      </c>
      <c r="E9" s="31" t="s">
        <v>0</v>
      </c>
      <c r="F9" s="31" t="s">
        <v>0</v>
      </c>
      <c r="G9" s="31" t="s">
        <v>0</v>
      </c>
      <c r="H9" s="41" t="s">
        <v>0</v>
      </c>
      <c r="I9" s="41" t="s">
        <v>0</v>
      </c>
      <c r="J9" s="41" t="s">
        <v>0</v>
      </c>
      <c r="K9" s="41" t="s">
        <v>0</v>
      </c>
      <c r="L9" s="41" t="s">
        <v>0</v>
      </c>
      <c r="M9" s="30">
        <f t="shared" ref="M9:O16" si="0">M10</f>
        <v>322291965.48000002</v>
      </c>
      <c r="N9" s="30">
        <f t="shared" si="0"/>
        <v>0</v>
      </c>
      <c r="O9" s="30">
        <f t="shared" si="0"/>
        <v>0</v>
      </c>
    </row>
    <row r="10" spans="1:15" ht="78.75" x14ac:dyDescent="0.2">
      <c r="A10" s="33" t="s">
        <v>57</v>
      </c>
      <c r="B10" s="31" t="s">
        <v>33</v>
      </c>
      <c r="C10" s="31" t="s">
        <v>15</v>
      </c>
      <c r="D10" s="31" t="s">
        <v>29</v>
      </c>
      <c r="E10" s="31" t="s">
        <v>0</v>
      </c>
      <c r="F10" s="31" t="s">
        <v>0</v>
      </c>
      <c r="G10" s="31" t="s">
        <v>0</v>
      </c>
      <c r="H10" s="41" t="s">
        <v>0</v>
      </c>
      <c r="I10" s="41" t="s">
        <v>0</v>
      </c>
      <c r="J10" s="41" t="s">
        <v>0</v>
      </c>
      <c r="K10" s="41" t="s">
        <v>0</v>
      </c>
      <c r="L10" s="41" t="s">
        <v>0</v>
      </c>
      <c r="M10" s="30">
        <f t="shared" si="0"/>
        <v>322291965.48000002</v>
      </c>
      <c r="N10" s="30">
        <f t="shared" si="0"/>
        <v>0</v>
      </c>
      <c r="O10" s="30">
        <f t="shared" si="0"/>
        <v>0</v>
      </c>
    </row>
    <row r="11" spans="1:15" ht="31.5" x14ac:dyDescent="0.2">
      <c r="A11" s="33" t="s">
        <v>125</v>
      </c>
      <c r="B11" s="31" t="s">
        <v>33</v>
      </c>
      <c r="C11" s="31" t="s">
        <v>15</v>
      </c>
      <c r="D11" s="31" t="s">
        <v>29</v>
      </c>
      <c r="E11" s="31" t="s">
        <v>58</v>
      </c>
      <c r="F11" s="31" t="s">
        <v>0</v>
      </c>
      <c r="G11" s="31" t="s">
        <v>0</v>
      </c>
      <c r="H11" s="41" t="s">
        <v>0</v>
      </c>
      <c r="I11" s="41" t="s">
        <v>0</v>
      </c>
      <c r="J11" s="41" t="s">
        <v>0</v>
      </c>
      <c r="K11" s="41" t="s">
        <v>0</v>
      </c>
      <c r="L11" s="41" t="s">
        <v>0</v>
      </c>
      <c r="M11" s="30">
        <f t="shared" si="0"/>
        <v>322291965.48000002</v>
      </c>
      <c r="N11" s="30">
        <f t="shared" si="0"/>
        <v>0</v>
      </c>
      <c r="O11" s="30">
        <f t="shared" si="0"/>
        <v>0</v>
      </c>
    </row>
    <row r="12" spans="1:15" ht="15.75" x14ac:dyDescent="0.2">
      <c r="A12" s="44" t="s">
        <v>30</v>
      </c>
      <c r="B12" s="31" t="s">
        <v>33</v>
      </c>
      <c r="C12" s="31" t="s">
        <v>15</v>
      </c>
      <c r="D12" s="31" t="s">
        <v>29</v>
      </c>
      <c r="E12" s="31" t="s">
        <v>58</v>
      </c>
      <c r="F12" s="31" t="s">
        <v>31</v>
      </c>
      <c r="G12" s="31" t="s">
        <v>0</v>
      </c>
      <c r="H12" s="31" t="s">
        <v>0</v>
      </c>
      <c r="I12" s="31" t="s">
        <v>0</v>
      </c>
      <c r="J12" s="31" t="s">
        <v>0</v>
      </c>
      <c r="K12" s="31" t="s">
        <v>0</v>
      </c>
      <c r="L12" s="31" t="s">
        <v>0</v>
      </c>
      <c r="M12" s="30">
        <f t="shared" si="0"/>
        <v>322291965.48000002</v>
      </c>
      <c r="N12" s="30">
        <f t="shared" si="0"/>
        <v>0</v>
      </c>
      <c r="O12" s="30">
        <f t="shared" si="0"/>
        <v>0</v>
      </c>
    </row>
    <row r="13" spans="1:15" ht="15.75" x14ac:dyDescent="0.2">
      <c r="A13" s="44" t="s">
        <v>59</v>
      </c>
      <c r="B13" s="31" t="s">
        <v>33</v>
      </c>
      <c r="C13" s="31" t="s">
        <v>15</v>
      </c>
      <c r="D13" s="31" t="s">
        <v>29</v>
      </c>
      <c r="E13" s="31" t="s">
        <v>58</v>
      </c>
      <c r="F13" s="31" t="s">
        <v>31</v>
      </c>
      <c r="G13" s="31" t="s">
        <v>43</v>
      </c>
      <c r="H13" s="31" t="s">
        <v>0</v>
      </c>
      <c r="I13" s="31" t="s">
        <v>0</v>
      </c>
      <c r="J13" s="31" t="s">
        <v>0</v>
      </c>
      <c r="K13" s="31" t="s">
        <v>0</v>
      </c>
      <c r="L13" s="31" t="s">
        <v>0</v>
      </c>
      <c r="M13" s="30">
        <f t="shared" si="0"/>
        <v>322291965.48000002</v>
      </c>
      <c r="N13" s="30">
        <f t="shared" si="0"/>
        <v>0</v>
      </c>
      <c r="O13" s="30">
        <f t="shared" si="0"/>
        <v>0</v>
      </c>
    </row>
    <row r="14" spans="1:15" ht="141.75" x14ac:dyDescent="0.2">
      <c r="A14" s="33" t="s">
        <v>60</v>
      </c>
      <c r="B14" s="31" t="s">
        <v>33</v>
      </c>
      <c r="C14" s="31" t="s">
        <v>15</v>
      </c>
      <c r="D14" s="31" t="s">
        <v>29</v>
      </c>
      <c r="E14" s="31" t="s">
        <v>58</v>
      </c>
      <c r="F14" s="31" t="s">
        <v>31</v>
      </c>
      <c r="G14" s="31" t="s">
        <v>43</v>
      </c>
      <c r="H14" s="31" t="s">
        <v>61</v>
      </c>
      <c r="I14" s="41" t="s">
        <v>0</v>
      </c>
      <c r="J14" s="41" t="s">
        <v>0</v>
      </c>
      <c r="K14" s="41" t="s">
        <v>0</v>
      </c>
      <c r="L14" s="41" t="s">
        <v>0</v>
      </c>
      <c r="M14" s="30">
        <f t="shared" si="0"/>
        <v>322291965.48000002</v>
      </c>
      <c r="N14" s="30">
        <f t="shared" si="0"/>
        <v>0</v>
      </c>
      <c r="O14" s="30">
        <f t="shared" si="0"/>
        <v>0</v>
      </c>
    </row>
    <row r="15" spans="1:15" ht="63" x14ac:dyDescent="0.2">
      <c r="A15" s="33" t="s">
        <v>62</v>
      </c>
      <c r="B15" s="31" t="s">
        <v>33</v>
      </c>
      <c r="C15" s="31" t="s">
        <v>15</v>
      </c>
      <c r="D15" s="31" t="s">
        <v>29</v>
      </c>
      <c r="E15" s="31" t="s">
        <v>58</v>
      </c>
      <c r="F15" s="31" t="s">
        <v>31</v>
      </c>
      <c r="G15" s="31" t="s">
        <v>43</v>
      </c>
      <c r="H15" s="31" t="s">
        <v>61</v>
      </c>
      <c r="I15" s="31" t="s">
        <v>63</v>
      </c>
      <c r="J15" s="31" t="s">
        <v>0</v>
      </c>
      <c r="K15" s="31" t="s">
        <v>0</v>
      </c>
      <c r="L15" s="31" t="s">
        <v>0</v>
      </c>
      <c r="M15" s="30">
        <f t="shared" si="0"/>
        <v>322291965.48000002</v>
      </c>
      <c r="N15" s="30">
        <f t="shared" si="0"/>
        <v>0</v>
      </c>
      <c r="O15" s="30">
        <f t="shared" si="0"/>
        <v>0</v>
      </c>
    </row>
    <row r="16" spans="1:15" ht="15.75" x14ac:dyDescent="0.2">
      <c r="A16" s="33" t="s">
        <v>124</v>
      </c>
      <c r="B16" s="11" t="s">
        <v>0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  <c r="J16" s="11" t="s">
        <v>0</v>
      </c>
      <c r="K16" s="11" t="s">
        <v>0</v>
      </c>
      <c r="L16" s="11" t="s">
        <v>0</v>
      </c>
      <c r="M16" s="30">
        <f t="shared" si="0"/>
        <v>322291965.48000002</v>
      </c>
      <c r="N16" s="30">
        <f t="shared" si="0"/>
        <v>0</v>
      </c>
      <c r="O16" s="30">
        <f t="shared" si="0"/>
        <v>0</v>
      </c>
    </row>
    <row r="17" spans="1:18" ht="47.25" x14ac:dyDescent="0.2">
      <c r="A17" s="32" t="s">
        <v>120</v>
      </c>
      <c r="B17" s="29" t="s">
        <v>33</v>
      </c>
      <c r="C17" s="29" t="s">
        <v>15</v>
      </c>
      <c r="D17" s="29" t="s">
        <v>29</v>
      </c>
      <c r="E17" s="29" t="s">
        <v>58</v>
      </c>
      <c r="F17" s="29" t="s">
        <v>31</v>
      </c>
      <c r="G17" s="29" t="s">
        <v>43</v>
      </c>
      <c r="H17" s="29" t="s">
        <v>61</v>
      </c>
      <c r="I17" s="29" t="s">
        <v>63</v>
      </c>
      <c r="J17" s="38" t="s">
        <v>64</v>
      </c>
      <c r="K17" s="38" t="s">
        <v>121</v>
      </c>
      <c r="L17" s="38">
        <v>2025</v>
      </c>
      <c r="M17" s="40">
        <v>322291965.48000002</v>
      </c>
      <c r="N17" s="40">
        <v>0</v>
      </c>
      <c r="O17" s="40">
        <v>0</v>
      </c>
    </row>
    <row r="18" spans="1:18" s="50" customFormat="1" ht="63" x14ac:dyDescent="0.2">
      <c r="A18" s="33" t="s">
        <v>243</v>
      </c>
      <c r="B18" s="31" t="s">
        <v>52</v>
      </c>
      <c r="C18" s="31" t="s">
        <v>0</v>
      </c>
      <c r="D18" s="31" t="s">
        <v>0</v>
      </c>
      <c r="E18" s="31" t="s">
        <v>0</v>
      </c>
      <c r="F18" s="31" t="s">
        <v>0</v>
      </c>
      <c r="G18" s="31" t="s">
        <v>0</v>
      </c>
      <c r="H18" s="31" t="s">
        <v>0</v>
      </c>
      <c r="I18" s="31" t="s">
        <v>0</v>
      </c>
      <c r="J18" s="37" t="s">
        <v>0</v>
      </c>
      <c r="K18" s="37" t="s">
        <v>0</v>
      </c>
      <c r="L18" s="37" t="s">
        <v>0</v>
      </c>
      <c r="M18" s="30">
        <f t="shared" ref="M18:O25" si="1">M19</f>
        <v>917936527.03999996</v>
      </c>
      <c r="N18" s="30">
        <f t="shared" si="1"/>
        <v>0</v>
      </c>
      <c r="O18" s="30">
        <f t="shared" si="1"/>
        <v>0</v>
      </c>
      <c r="P18" s="49"/>
      <c r="Q18" s="49"/>
      <c r="R18" s="49"/>
    </row>
    <row r="19" spans="1:18" s="50" customFormat="1" ht="78.75" x14ac:dyDescent="0.2">
      <c r="A19" s="33" t="s">
        <v>244</v>
      </c>
      <c r="B19" s="31" t="s">
        <v>52</v>
      </c>
      <c r="C19" s="31">
        <v>2</v>
      </c>
      <c r="D19" s="31" t="s">
        <v>29</v>
      </c>
      <c r="E19" s="31" t="s">
        <v>0</v>
      </c>
      <c r="F19" s="31" t="s">
        <v>0</v>
      </c>
      <c r="G19" s="31" t="s">
        <v>0</v>
      </c>
      <c r="H19" s="31" t="s">
        <v>0</v>
      </c>
      <c r="I19" s="31" t="s">
        <v>0</v>
      </c>
      <c r="J19" s="37" t="s">
        <v>0</v>
      </c>
      <c r="K19" s="37" t="s">
        <v>0</v>
      </c>
      <c r="L19" s="37" t="s">
        <v>0</v>
      </c>
      <c r="M19" s="30">
        <f t="shared" si="1"/>
        <v>917936527.03999996</v>
      </c>
      <c r="N19" s="30">
        <f t="shared" si="1"/>
        <v>0</v>
      </c>
      <c r="O19" s="30">
        <f t="shared" si="1"/>
        <v>0</v>
      </c>
      <c r="P19" s="49"/>
      <c r="Q19" s="49"/>
      <c r="R19" s="49"/>
    </row>
    <row r="20" spans="1:18" s="50" customFormat="1" ht="31.5" x14ac:dyDescent="0.2">
      <c r="A20" s="33" t="s">
        <v>245</v>
      </c>
      <c r="B20" s="31" t="s">
        <v>52</v>
      </c>
      <c r="C20" s="31">
        <v>2</v>
      </c>
      <c r="D20" s="31" t="s">
        <v>29</v>
      </c>
      <c r="E20" s="31" t="s">
        <v>246</v>
      </c>
      <c r="F20" s="31" t="s">
        <v>0</v>
      </c>
      <c r="G20" s="31" t="s">
        <v>0</v>
      </c>
      <c r="H20" s="31" t="s">
        <v>0</v>
      </c>
      <c r="I20" s="31" t="s">
        <v>0</v>
      </c>
      <c r="J20" s="37" t="s">
        <v>0</v>
      </c>
      <c r="K20" s="37" t="s">
        <v>0</v>
      </c>
      <c r="L20" s="37" t="s">
        <v>0</v>
      </c>
      <c r="M20" s="30">
        <f t="shared" si="1"/>
        <v>917936527.03999996</v>
      </c>
      <c r="N20" s="30">
        <f t="shared" si="1"/>
        <v>0</v>
      </c>
      <c r="O20" s="30">
        <f t="shared" si="1"/>
        <v>0</v>
      </c>
      <c r="P20" s="49"/>
      <c r="Q20" s="49"/>
      <c r="R20" s="49"/>
    </row>
    <row r="21" spans="1:18" s="50" customFormat="1" ht="15.75" x14ac:dyDescent="0.2">
      <c r="A21" s="33" t="s">
        <v>247</v>
      </c>
      <c r="B21" s="31" t="s">
        <v>52</v>
      </c>
      <c r="C21" s="31">
        <v>2</v>
      </c>
      <c r="D21" s="31" t="s">
        <v>29</v>
      </c>
      <c r="E21" s="31" t="s">
        <v>246</v>
      </c>
      <c r="F21" s="31" t="s">
        <v>28</v>
      </c>
      <c r="G21" s="31" t="s">
        <v>0</v>
      </c>
      <c r="H21" s="31" t="s">
        <v>0</v>
      </c>
      <c r="I21" s="31" t="s">
        <v>0</v>
      </c>
      <c r="J21" s="37" t="s">
        <v>0</v>
      </c>
      <c r="K21" s="37" t="s">
        <v>0</v>
      </c>
      <c r="L21" s="37" t="s">
        <v>0</v>
      </c>
      <c r="M21" s="30">
        <f t="shared" si="1"/>
        <v>917936527.03999996</v>
      </c>
      <c r="N21" s="30">
        <f t="shared" si="1"/>
        <v>0</v>
      </c>
      <c r="O21" s="30">
        <f t="shared" si="1"/>
        <v>0</v>
      </c>
      <c r="P21" s="49"/>
      <c r="Q21" s="49"/>
      <c r="R21" s="49"/>
    </row>
    <row r="22" spans="1:18" s="50" customFormat="1" ht="31.5" x14ac:dyDescent="0.2">
      <c r="A22" s="33" t="s">
        <v>248</v>
      </c>
      <c r="B22" s="31" t="s">
        <v>52</v>
      </c>
      <c r="C22" s="31">
        <v>2</v>
      </c>
      <c r="D22" s="31" t="s">
        <v>29</v>
      </c>
      <c r="E22" s="31" t="s">
        <v>246</v>
      </c>
      <c r="F22" s="31" t="s">
        <v>28</v>
      </c>
      <c r="G22" s="31" t="s">
        <v>43</v>
      </c>
      <c r="H22" s="31" t="s">
        <v>0</v>
      </c>
      <c r="I22" s="31" t="s">
        <v>0</v>
      </c>
      <c r="J22" s="37" t="s">
        <v>0</v>
      </c>
      <c r="K22" s="37" t="s">
        <v>0</v>
      </c>
      <c r="L22" s="37" t="s">
        <v>0</v>
      </c>
      <c r="M22" s="30">
        <f t="shared" si="1"/>
        <v>917936527.03999996</v>
      </c>
      <c r="N22" s="30">
        <f t="shared" si="1"/>
        <v>0</v>
      </c>
      <c r="O22" s="30">
        <f t="shared" si="1"/>
        <v>0</v>
      </c>
      <c r="P22" s="49"/>
      <c r="Q22" s="49"/>
      <c r="R22" s="49"/>
    </row>
    <row r="23" spans="1:18" s="50" customFormat="1" ht="63" x14ac:dyDescent="0.2">
      <c r="A23" s="33" t="s">
        <v>249</v>
      </c>
      <c r="B23" s="31" t="s">
        <v>52</v>
      </c>
      <c r="C23" s="31">
        <v>2</v>
      </c>
      <c r="D23" s="31" t="s">
        <v>29</v>
      </c>
      <c r="E23" s="31" t="s">
        <v>246</v>
      </c>
      <c r="F23" s="31" t="s">
        <v>28</v>
      </c>
      <c r="G23" s="31" t="s">
        <v>43</v>
      </c>
      <c r="H23" s="31">
        <v>12850</v>
      </c>
      <c r="I23" s="31" t="s">
        <v>0</v>
      </c>
      <c r="J23" s="37" t="s">
        <v>0</v>
      </c>
      <c r="K23" s="37" t="s">
        <v>0</v>
      </c>
      <c r="L23" s="37" t="s">
        <v>0</v>
      </c>
      <c r="M23" s="30">
        <f t="shared" si="1"/>
        <v>917936527.03999996</v>
      </c>
      <c r="N23" s="30">
        <f t="shared" si="1"/>
        <v>0</v>
      </c>
      <c r="O23" s="30">
        <f t="shared" si="1"/>
        <v>0</v>
      </c>
      <c r="P23" s="49"/>
      <c r="Q23" s="49"/>
      <c r="R23" s="49"/>
    </row>
    <row r="24" spans="1:18" s="50" customFormat="1" ht="63" x14ac:dyDescent="0.2">
      <c r="A24" s="33" t="s">
        <v>62</v>
      </c>
      <c r="B24" s="31" t="s">
        <v>52</v>
      </c>
      <c r="C24" s="31">
        <v>2</v>
      </c>
      <c r="D24" s="31" t="s">
        <v>29</v>
      </c>
      <c r="E24" s="31" t="s">
        <v>246</v>
      </c>
      <c r="F24" s="31" t="s">
        <v>28</v>
      </c>
      <c r="G24" s="31" t="s">
        <v>43</v>
      </c>
      <c r="H24" s="31">
        <v>12850</v>
      </c>
      <c r="I24" s="31" t="s">
        <v>63</v>
      </c>
      <c r="J24" s="37" t="s">
        <v>0</v>
      </c>
      <c r="K24" s="37" t="s">
        <v>0</v>
      </c>
      <c r="L24" s="37" t="s">
        <v>0</v>
      </c>
      <c r="M24" s="30">
        <f t="shared" si="1"/>
        <v>917936527.03999996</v>
      </c>
      <c r="N24" s="30">
        <f t="shared" si="1"/>
        <v>0</v>
      </c>
      <c r="O24" s="30">
        <f t="shared" si="1"/>
        <v>0</v>
      </c>
      <c r="P24" s="49"/>
      <c r="Q24" s="49"/>
      <c r="R24" s="49"/>
    </row>
    <row r="25" spans="1:18" s="50" customFormat="1" ht="15.75" x14ac:dyDescent="0.2">
      <c r="A25" s="33" t="s">
        <v>135</v>
      </c>
      <c r="B25" s="31" t="s">
        <v>0</v>
      </c>
      <c r="C25" s="31" t="s">
        <v>0</v>
      </c>
      <c r="D25" s="31" t="s">
        <v>0</v>
      </c>
      <c r="E25" s="31" t="s">
        <v>0</v>
      </c>
      <c r="F25" s="31" t="s">
        <v>0</v>
      </c>
      <c r="G25" s="31" t="s">
        <v>0</v>
      </c>
      <c r="H25" s="31" t="s">
        <v>0</v>
      </c>
      <c r="I25" s="31" t="s">
        <v>0</v>
      </c>
      <c r="J25" s="37" t="s">
        <v>0</v>
      </c>
      <c r="K25" s="37" t="s">
        <v>0</v>
      </c>
      <c r="L25" s="37" t="s">
        <v>0</v>
      </c>
      <c r="M25" s="30">
        <f t="shared" si="1"/>
        <v>917936527.03999996</v>
      </c>
      <c r="N25" s="30">
        <f t="shared" si="1"/>
        <v>0</v>
      </c>
      <c r="O25" s="30">
        <f t="shared" si="1"/>
        <v>0</v>
      </c>
      <c r="P25" s="49"/>
      <c r="Q25" s="49"/>
      <c r="R25" s="49"/>
    </row>
    <row r="26" spans="1:18" ht="63" x14ac:dyDescent="0.2">
      <c r="A26" s="32" t="s">
        <v>250</v>
      </c>
      <c r="B26" s="29" t="s">
        <v>52</v>
      </c>
      <c r="C26" s="29">
        <v>2</v>
      </c>
      <c r="D26" s="29" t="s">
        <v>29</v>
      </c>
      <c r="E26" s="29" t="s">
        <v>246</v>
      </c>
      <c r="F26" s="29" t="s">
        <v>28</v>
      </c>
      <c r="G26" s="29" t="s">
        <v>43</v>
      </c>
      <c r="H26" s="29">
        <v>12850</v>
      </c>
      <c r="I26" s="29" t="s">
        <v>63</v>
      </c>
      <c r="J26" s="38" t="s">
        <v>251</v>
      </c>
      <c r="K26" s="38">
        <v>205.2</v>
      </c>
      <c r="L26" s="38">
        <v>2025</v>
      </c>
      <c r="M26" s="40">
        <v>917936527.03999996</v>
      </c>
      <c r="N26" s="40">
        <v>0</v>
      </c>
      <c r="O26" s="40">
        <v>0</v>
      </c>
    </row>
    <row r="27" spans="1:18" ht="63" x14ac:dyDescent="0.2">
      <c r="A27" s="33" t="s">
        <v>37</v>
      </c>
      <c r="B27" s="31" t="s">
        <v>24</v>
      </c>
      <c r="C27" s="31" t="s">
        <v>0</v>
      </c>
      <c r="D27" s="31" t="s">
        <v>0</v>
      </c>
      <c r="E27" s="31" t="s">
        <v>0</v>
      </c>
      <c r="F27" s="31" t="s">
        <v>0</v>
      </c>
      <c r="G27" s="31" t="s">
        <v>0</v>
      </c>
      <c r="H27" s="31" t="s">
        <v>0</v>
      </c>
      <c r="I27" s="31" t="s">
        <v>0</v>
      </c>
      <c r="J27" s="31" t="s">
        <v>0</v>
      </c>
      <c r="K27" s="31" t="s">
        <v>0</v>
      </c>
      <c r="L27" s="31" t="s">
        <v>0</v>
      </c>
      <c r="M27" s="30">
        <f>M28+M67+M106</f>
        <v>203465242.56999996</v>
      </c>
      <c r="N27" s="30">
        <f t="shared" ref="N27:O27" si="2">N28+N67+N106</f>
        <v>1078274277.1100001</v>
      </c>
      <c r="O27" s="30">
        <f t="shared" si="2"/>
        <v>1442879779.2</v>
      </c>
    </row>
    <row r="28" spans="1:18" ht="47.25" x14ac:dyDescent="0.2">
      <c r="A28" s="33" t="s">
        <v>190</v>
      </c>
      <c r="B28" s="31" t="s">
        <v>24</v>
      </c>
      <c r="C28" s="31" t="s">
        <v>14</v>
      </c>
      <c r="D28" s="31" t="s">
        <v>191</v>
      </c>
      <c r="E28" s="31" t="s">
        <v>0</v>
      </c>
      <c r="F28" s="31" t="s">
        <v>0</v>
      </c>
      <c r="G28" s="31" t="s">
        <v>0</v>
      </c>
      <c r="H28" s="31" t="s">
        <v>0</v>
      </c>
      <c r="I28" s="31" t="s">
        <v>0</v>
      </c>
      <c r="J28" s="31" t="s">
        <v>0</v>
      </c>
      <c r="K28" s="31" t="s">
        <v>0</v>
      </c>
      <c r="L28" s="31" t="s">
        <v>0</v>
      </c>
      <c r="M28" s="30">
        <f>M29</f>
        <v>115626517.16999999</v>
      </c>
      <c r="N28" s="30">
        <f t="shared" ref="N28:O32" si="3">N29</f>
        <v>609958562.39999998</v>
      </c>
      <c r="O28" s="30">
        <f t="shared" si="3"/>
        <v>785629429.20000005</v>
      </c>
    </row>
    <row r="29" spans="1:18" ht="63" x14ac:dyDescent="0.2">
      <c r="A29" s="33" t="s">
        <v>40</v>
      </c>
      <c r="B29" s="31" t="s">
        <v>24</v>
      </c>
      <c r="C29" s="31" t="s">
        <v>14</v>
      </c>
      <c r="D29" s="31" t="s">
        <v>191</v>
      </c>
      <c r="E29" s="31" t="s">
        <v>41</v>
      </c>
      <c r="F29" s="31" t="s">
        <v>0</v>
      </c>
      <c r="G29" s="31" t="s">
        <v>0</v>
      </c>
      <c r="H29" s="31" t="s">
        <v>0</v>
      </c>
      <c r="I29" s="31" t="s">
        <v>0</v>
      </c>
      <c r="J29" s="31" t="s">
        <v>0</v>
      </c>
      <c r="K29" s="31" t="s">
        <v>0</v>
      </c>
      <c r="L29" s="31" t="s">
        <v>0</v>
      </c>
      <c r="M29" s="30">
        <f>M30</f>
        <v>115626517.16999999</v>
      </c>
      <c r="N29" s="30">
        <f t="shared" si="3"/>
        <v>609958562.39999998</v>
      </c>
      <c r="O29" s="30">
        <f t="shared" si="3"/>
        <v>785629429.20000005</v>
      </c>
    </row>
    <row r="30" spans="1:18" ht="15.75" x14ac:dyDescent="0.2">
      <c r="A30" s="33" t="s">
        <v>42</v>
      </c>
      <c r="B30" s="31" t="s">
        <v>24</v>
      </c>
      <c r="C30" s="31" t="s">
        <v>14</v>
      </c>
      <c r="D30" s="31" t="s">
        <v>191</v>
      </c>
      <c r="E30" s="31" t="s">
        <v>41</v>
      </c>
      <c r="F30" s="31" t="s">
        <v>43</v>
      </c>
      <c r="G30" s="31" t="s">
        <v>0</v>
      </c>
      <c r="H30" s="31" t="s">
        <v>0</v>
      </c>
      <c r="I30" s="31" t="s">
        <v>0</v>
      </c>
      <c r="J30" s="31" t="s">
        <v>0</v>
      </c>
      <c r="K30" s="31" t="s">
        <v>0</v>
      </c>
      <c r="L30" s="31" t="s">
        <v>0</v>
      </c>
      <c r="M30" s="30">
        <f>M31</f>
        <v>115626517.16999999</v>
      </c>
      <c r="N30" s="30">
        <f t="shared" si="3"/>
        <v>609958562.39999998</v>
      </c>
      <c r="O30" s="30">
        <f t="shared" si="3"/>
        <v>785629429.20000005</v>
      </c>
    </row>
    <row r="31" spans="1:18" ht="15.75" x14ac:dyDescent="0.2">
      <c r="A31" s="33" t="s">
        <v>44</v>
      </c>
      <c r="B31" s="31" t="s">
        <v>24</v>
      </c>
      <c r="C31" s="31" t="s">
        <v>14</v>
      </c>
      <c r="D31" s="31" t="s">
        <v>191</v>
      </c>
      <c r="E31" s="31" t="s">
        <v>41</v>
      </c>
      <c r="F31" s="31" t="s">
        <v>43</v>
      </c>
      <c r="G31" s="31" t="s">
        <v>39</v>
      </c>
      <c r="H31" s="31" t="s">
        <v>0</v>
      </c>
      <c r="I31" s="31" t="s">
        <v>0</v>
      </c>
      <c r="J31" s="31" t="s">
        <v>0</v>
      </c>
      <c r="K31" s="31" t="s">
        <v>0</v>
      </c>
      <c r="L31" s="31" t="s">
        <v>0</v>
      </c>
      <c r="M31" s="30">
        <f>M32</f>
        <v>115626517.16999999</v>
      </c>
      <c r="N31" s="30">
        <f t="shared" si="3"/>
        <v>609958562.39999998</v>
      </c>
      <c r="O31" s="30">
        <f t="shared" si="3"/>
        <v>785629429.20000005</v>
      </c>
    </row>
    <row r="32" spans="1:18" ht="31.5" x14ac:dyDescent="0.2">
      <c r="A32" s="33" t="s">
        <v>192</v>
      </c>
      <c r="B32" s="31" t="s">
        <v>24</v>
      </c>
      <c r="C32" s="31" t="s">
        <v>14</v>
      </c>
      <c r="D32" s="31" t="s">
        <v>191</v>
      </c>
      <c r="E32" s="31" t="s">
        <v>41</v>
      </c>
      <c r="F32" s="31" t="s">
        <v>43</v>
      </c>
      <c r="G32" s="31" t="s">
        <v>39</v>
      </c>
      <c r="H32" s="31" t="s">
        <v>193</v>
      </c>
      <c r="I32" s="31" t="s">
        <v>0</v>
      </c>
      <c r="J32" s="31" t="s">
        <v>0</v>
      </c>
      <c r="K32" s="31" t="s">
        <v>0</v>
      </c>
      <c r="L32" s="31" t="s">
        <v>0</v>
      </c>
      <c r="M32" s="30">
        <f>M33</f>
        <v>115626517.16999999</v>
      </c>
      <c r="N32" s="30">
        <f t="shared" si="3"/>
        <v>609958562.39999998</v>
      </c>
      <c r="O32" s="30">
        <f t="shared" si="3"/>
        <v>785629429.20000005</v>
      </c>
    </row>
    <row r="33" spans="1:18" s="28" customFormat="1" ht="63" x14ac:dyDescent="0.2">
      <c r="A33" s="33" t="s">
        <v>62</v>
      </c>
      <c r="B33" s="31" t="s">
        <v>24</v>
      </c>
      <c r="C33" s="31" t="s">
        <v>14</v>
      </c>
      <c r="D33" s="31" t="s">
        <v>191</v>
      </c>
      <c r="E33" s="31" t="s">
        <v>41</v>
      </c>
      <c r="F33" s="31" t="s">
        <v>43</v>
      </c>
      <c r="G33" s="31" t="s">
        <v>39</v>
      </c>
      <c r="H33" s="31" t="s">
        <v>193</v>
      </c>
      <c r="I33" s="31" t="s">
        <v>63</v>
      </c>
      <c r="J33" s="31" t="s">
        <v>0</v>
      </c>
      <c r="K33" s="31" t="s">
        <v>0</v>
      </c>
      <c r="L33" s="31" t="s">
        <v>0</v>
      </c>
      <c r="M33" s="30">
        <f>M34+M37+M41+M43+M45+M47+M51+M59+M63+M65+M54+M57+M61</f>
        <v>115626517.16999999</v>
      </c>
      <c r="N33" s="30">
        <f>N34+N37+N41+N43+N45+N47+N51+N59+N63+N65+N54+N57+N61</f>
        <v>609958562.39999998</v>
      </c>
      <c r="O33" s="30">
        <f>O34+O37+O41+O43+O45+O47+O51+O59+O63+O65+O54+O57+O61</f>
        <v>785629429.20000005</v>
      </c>
      <c r="P33" s="49"/>
      <c r="Q33" s="49"/>
      <c r="R33" s="49"/>
    </row>
    <row r="34" spans="1:18" s="28" customFormat="1" ht="15.75" x14ac:dyDescent="0.2">
      <c r="A34" s="33" t="s">
        <v>135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0">
        <f>M35+M36</f>
        <v>15554809.279999999</v>
      </c>
      <c r="N34" s="30">
        <f t="shared" ref="N34:O34" si="4">N35+N36</f>
        <v>46104127.25</v>
      </c>
      <c r="O34" s="30">
        <f t="shared" si="4"/>
        <v>0</v>
      </c>
      <c r="P34" s="49"/>
      <c r="Q34" s="49"/>
      <c r="R34" s="49"/>
    </row>
    <row r="35" spans="1:18" s="28" customFormat="1" ht="63" x14ac:dyDescent="0.2">
      <c r="A35" s="32" t="s">
        <v>254</v>
      </c>
      <c r="B35" s="29" t="s">
        <v>24</v>
      </c>
      <c r="C35" s="29" t="s">
        <v>14</v>
      </c>
      <c r="D35" s="29" t="s">
        <v>191</v>
      </c>
      <c r="E35" s="29" t="s">
        <v>41</v>
      </c>
      <c r="F35" s="29" t="s">
        <v>43</v>
      </c>
      <c r="G35" s="29" t="s">
        <v>39</v>
      </c>
      <c r="H35" s="29" t="s">
        <v>193</v>
      </c>
      <c r="I35" s="29" t="s">
        <v>63</v>
      </c>
      <c r="J35" s="29" t="s">
        <v>70</v>
      </c>
      <c r="K35" s="29" t="s">
        <v>255</v>
      </c>
      <c r="L35" s="29" t="s">
        <v>46</v>
      </c>
      <c r="M35" s="40">
        <v>15554809.279999999</v>
      </c>
      <c r="N35" s="40">
        <v>0</v>
      </c>
      <c r="O35" s="40">
        <v>0</v>
      </c>
      <c r="P35" s="49"/>
      <c r="Q35" s="49"/>
      <c r="R35" s="49"/>
    </row>
    <row r="36" spans="1:18" s="28" customFormat="1" ht="47.25" x14ac:dyDescent="0.2">
      <c r="A36" s="32" t="s">
        <v>200</v>
      </c>
      <c r="B36" s="29" t="s">
        <v>24</v>
      </c>
      <c r="C36" s="29" t="s">
        <v>14</v>
      </c>
      <c r="D36" s="29" t="s">
        <v>191</v>
      </c>
      <c r="E36" s="29" t="s">
        <v>41</v>
      </c>
      <c r="F36" s="29" t="s">
        <v>43</v>
      </c>
      <c r="G36" s="29" t="s">
        <v>39</v>
      </c>
      <c r="H36" s="29" t="s">
        <v>193</v>
      </c>
      <c r="I36" s="29" t="s">
        <v>63</v>
      </c>
      <c r="J36" s="29" t="s">
        <v>68</v>
      </c>
      <c r="K36" s="29" t="s">
        <v>219</v>
      </c>
      <c r="L36" s="29" t="s">
        <v>71</v>
      </c>
      <c r="M36" s="40">
        <v>0</v>
      </c>
      <c r="N36" s="40">
        <v>46104127.25</v>
      </c>
      <c r="O36" s="40">
        <v>0</v>
      </c>
      <c r="P36" s="49"/>
      <c r="Q36" s="49"/>
      <c r="R36" s="49"/>
    </row>
    <row r="37" spans="1:18" s="28" customFormat="1" ht="15.75" x14ac:dyDescent="0.2">
      <c r="A37" s="33" t="s">
        <v>126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0">
        <f>M38+M39+M40</f>
        <v>64863015.869999997</v>
      </c>
      <c r="N37" s="30">
        <f t="shared" ref="N37:O37" si="5">N38+N39+N40</f>
        <v>99000000</v>
      </c>
      <c r="O37" s="30">
        <f t="shared" si="5"/>
        <v>0</v>
      </c>
      <c r="P37" s="49"/>
      <c r="Q37" s="49"/>
      <c r="R37" s="49"/>
    </row>
    <row r="38" spans="1:18" s="28" customFormat="1" ht="63" x14ac:dyDescent="0.2">
      <c r="A38" s="32" t="s">
        <v>67</v>
      </c>
      <c r="B38" s="29" t="s">
        <v>24</v>
      </c>
      <c r="C38" s="29" t="s">
        <v>14</v>
      </c>
      <c r="D38" s="29" t="s">
        <v>191</v>
      </c>
      <c r="E38" s="29" t="s">
        <v>41</v>
      </c>
      <c r="F38" s="29" t="s">
        <v>43</v>
      </c>
      <c r="G38" s="29" t="s">
        <v>39</v>
      </c>
      <c r="H38" s="29" t="s">
        <v>193</v>
      </c>
      <c r="I38" s="29" t="s">
        <v>63</v>
      </c>
      <c r="J38" s="29" t="s">
        <v>68</v>
      </c>
      <c r="K38" s="29" t="s">
        <v>220</v>
      </c>
      <c r="L38" s="29" t="s">
        <v>46</v>
      </c>
      <c r="M38" s="40">
        <v>6579985.5800000001</v>
      </c>
      <c r="N38" s="40">
        <v>0</v>
      </c>
      <c r="O38" s="40">
        <v>0</v>
      </c>
      <c r="P38" s="49"/>
      <c r="Q38" s="49"/>
      <c r="R38" s="49"/>
    </row>
    <row r="39" spans="1:18" s="28" customFormat="1" ht="63" x14ac:dyDescent="0.2">
      <c r="A39" s="32" t="s">
        <v>198</v>
      </c>
      <c r="B39" s="29" t="s">
        <v>24</v>
      </c>
      <c r="C39" s="29" t="s">
        <v>14</v>
      </c>
      <c r="D39" s="29" t="s">
        <v>191</v>
      </c>
      <c r="E39" s="29" t="s">
        <v>41</v>
      </c>
      <c r="F39" s="29" t="s">
        <v>43</v>
      </c>
      <c r="G39" s="29" t="s">
        <v>39</v>
      </c>
      <c r="H39" s="29" t="s">
        <v>193</v>
      </c>
      <c r="I39" s="29" t="s">
        <v>63</v>
      </c>
      <c r="J39" s="29" t="s">
        <v>68</v>
      </c>
      <c r="K39" s="29" t="s">
        <v>221</v>
      </c>
      <c r="L39" s="29" t="s">
        <v>46</v>
      </c>
      <c r="M39" s="40">
        <v>58283030.289999999</v>
      </c>
      <c r="N39" s="40">
        <v>0</v>
      </c>
      <c r="O39" s="40">
        <v>0</v>
      </c>
      <c r="P39" s="49"/>
      <c r="Q39" s="49"/>
      <c r="R39" s="49"/>
    </row>
    <row r="40" spans="1:18" s="28" customFormat="1" ht="31.5" x14ac:dyDescent="0.2">
      <c r="A40" s="32" t="s">
        <v>199</v>
      </c>
      <c r="B40" s="29" t="s">
        <v>24</v>
      </c>
      <c r="C40" s="29" t="s">
        <v>14</v>
      </c>
      <c r="D40" s="29" t="s">
        <v>191</v>
      </c>
      <c r="E40" s="29" t="s">
        <v>41</v>
      </c>
      <c r="F40" s="29" t="s">
        <v>43</v>
      </c>
      <c r="G40" s="29" t="s">
        <v>39</v>
      </c>
      <c r="H40" s="29" t="s">
        <v>193</v>
      </c>
      <c r="I40" s="29" t="s">
        <v>63</v>
      </c>
      <c r="J40" s="29" t="s">
        <v>68</v>
      </c>
      <c r="K40" s="29" t="s">
        <v>222</v>
      </c>
      <c r="L40" s="29" t="s">
        <v>71</v>
      </c>
      <c r="M40" s="40">
        <v>0</v>
      </c>
      <c r="N40" s="40">
        <v>99000000</v>
      </c>
      <c r="O40" s="40">
        <v>0</v>
      </c>
      <c r="P40" s="49"/>
      <c r="Q40" s="49"/>
      <c r="R40" s="49"/>
    </row>
    <row r="41" spans="1:18" s="28" customFormat="1" ht="15.75" x14ac:dyDescent="0.2">
      <c r="A41" s="33" t="s">
        <v>152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0">
        <f>M42</f>
        <v>0</v>
      </c>
      <c r="N41" s="30">
        <f t="shared" ref="N41:O41" si="6">N42</f>
        <v>95005205.950000003</v>
      </c>
      <c r="O41" s="30">
        <f t="shared" si="6"/>
        <v>118800000</v>
      </c>
      <c r="P41" s="49"/>
      <c r="Q41" s="49"/>
      <c r="R41" s="49"/>
    </row>
    <row r="42" spans="1:18" s="28" customFormat="1" ht="31.5" x14ac:dyDescent="0.2">
      <c r="A42" s="32" t="s">
        <v>240</v>
      </c>
      <c r="B42" s="29" t="s">
        <v>24</v>
      </c>
      <c r="C42" s="29" t="s">
        <v>14</v>
      </c>
      <c r="D42" s="29" t="s">
        <v>191</v>
      </c>
      <c r="E42" s="29" t="s">
        <v>41</v>
      </c>
      <c r="F42" s="29" t="s">
        <v>43</v>
      </c>
      <c r="G42" s="29" t="s">
        <v>39</v>
      </c>
      <c r="H42" s="29" t="s">
        <v>193</v>
      </c>
      <c r="I42" s="29" t="s">
        <v>63</v>
      </c>
      <c r="J42" s="29" t="s">
        <v>68</v>
      </c>
      <c r="K42" s="29" t="s">
        <v>223</v>
      </c>
      <c r="L42" s="29" t="s">
        <v>47</v>
      </c>
      <c r="M42" s="40">
        <v>0</v>
      </c>
      <c r="N42" s="40">
        <v>95005205.950000003</v>
      </c>
      <c r="O42" s="40">
        <v>118800000</v>
      </c>
      <c r="P42" s="49"/>
      <c r="Q42" s="49"/>
      <c r="R42" s="49"/>
    </row>
    <row r="43" spans="1:18" s="28" customFormat="1" ht="15.75" x14ac:dyDescent="0.2">
      <c r="A43" s="33" t="s">
        <v>175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0">
        <f>M44</f>
        <v>0</v>
      </c>
      <c r="N43" s="30">
        <f t="shared" ref="N43:O43" si="7">N44</f>
        <v>0</v>
      </c>
      <c r="O43" s="30">
        <f t="shared" si="7"/>
        <v>84150000</v>
      </c>
      <c r="P43" s="49"/>
      <c r="Q43" s="49"/>
      <c r="R43" s="49"/>
    </row>
    <row r="44" spans="1:18" s="28" customFormat="1" ht="47.25" x14ac:dyDescent="0.2">
      <c r="A44" s="32" t="s">
        <v>201</v>
      </c>
      <c r="B44" s="29" t="s">
        <v>24</v>
      </c>
      <c r="C44" s="29" t="s">
        <v>14</v>
      </c>
      <c r="D44" s="29" t="s">
        <v>191</v>
      </c>
      <c r="E44" s="29" t="s">
        <v>41</v>
      </c>
      <c r="F44" s="29" t="s">
        <v>43</v>
      </c>
      <c r="G44" s="29" t="s">
        <v>39</v>
      </c>
      <c r="H44" s="29" t="s">
        <v>193</v>
      </c>
      <c r="I44" s="29" t="s">
        <v>63</v>
      </c>
      <c r="J44" s="29" t="s">
        <v>68</v>
      </c>
      <c r="K44" s="29" t="s">
        <v>224</v>
      </c>
      <c r="L44" s="29" t="s">
        <v>47</v>
      </c>
      <c r="M44" s="40">
        <v>0</v>
      </c>
      <c r="N44" s="40">
        <v>0</v>
      </c>
      <c r="O44" s="40">
        <v>84150000</v>
      </c>
      <c r="P44" s="49"/>
      <c r="Q44" s="49"/>
      <c r="R44" s="49"/>
    </row>
    <row r="45" spans="1:18" s="28" customFormat="1" ht="15.75" x14ac:dyDescent="0.2">
      <c r="A45" s="33" t="s">
        <v>124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0">
        <f>M46</f>
        <v>0</v>
      </c>
      <c r="N45" s="30">
        <f t="shared" ref="N45:O45" si="8">N46</f>
        <v>28299229.199999999</v>
      </c>
      <c r="O45" s="30">
        <f t="shared" si="8"/>
        <v>0</v>
      </c>
      <c r="P45" s="49"/>
      <c r="Q45" s="49"/>
      <c r="R45" s="49"/>
    </row>
    <row r="46" spans="1:18" s="52" customFormat="1" ht="47.25" x14ac:dyDescent="0.2">
      <c r="A46" s="32" t="s">
        <v>195</v>
      </c>
      <c r="B46" s="29" t="s">
        <v>24</v>
      </c>
      <c r="C46" s="29" t="s">
        <v>14</v>
      </c>
      <c r="D46" s="29" t="s">
        <v>191</v>
      </c>
      <c r="E46" s="29" t="s">
        <v>41</v>
      </c>
      <c r="F46" s="29" t="s">
        <v>43</v>
      </c>
      <c r="G46" s="29" t="s">
        <v>39</v>
      </c>
      <c r="H46" s="29" t="s">
        <v>193</v>
      </c>
      <c r="I46" s="29" t="s">
        <v>63</v>
      </c>
      <c r="J46" s="29" t="s">
        <v>68</v>
      </c>
      <c r="K46" s="29" t="s">
        <v>225</v>
      </c>
      <c r="L46" s="29" t="s">
        <v>71</v>
      </c>
      <c r="M46" s="40">
        <v>0</v>
      </c>
      <c r="N46" s="40">
        <v>28299229.199999999</v>
      </c>
      <c r="O46" s="40">
        <v>0</v>
      </c>
      <c r="P46" s="25"/>
      <c r="Q46" s="25"/>
      <c r="R46" s="25"/>
    </row>
    <row r="47" spans="1:18" s="52" customFormat="1" ht="15.75" x14ac:dyDescent="0.2">
      <c r="A47" s="33" t="s">
        <v>142</v>
      </c>
      <c r="B47" s="31" t="s">
        <v>0</v>
      </c>
      <c r="C47" s="31" t="s">
        <v>0</v>
      </c>
      <c r="D47" s="31" t="s">
        <v>0</v>
      </c>
      <c r="E47" s="31" t="s">
        <v>0</v>
      </c>
      <c r="F47" s="31" t="s">
        <v>0</v>
      </c>
      <c r="G47" s="31" t="s">
        <v>0</v>
      </c>
      <c r="H47" s="31" t="s">
        <v>0</v>
      </c>
      <c r="I47" s="31" t="s">
        <v>0</v>
      </c>
      <c r="J47" s="31" t="s">
        <v>0</v>
      </c>
      <c r="K47" s="31" t="s">
        <v>0</v>
      </c>
      <c r="L47" s="31" t="s">
        <v>0</v>
      </c>
      <c r="M47" s="30">
        <f>M48+M49+M50</f>
        <v>34937935.769999996</v>
      </c>
      <c r="N47" s="30">
        <f t="shared" ref="N47:O47" si="9">N48+N49+N50</f>
        <v>0</v>
      </c>
      <c r="O47" s="30">
        <f t="shared" si="9"/>
        <v>0</v>
      </c>
      <c r="P47" s="25"/>
      <c r="Q47" s="25"/>
      <c r="R47" s="25"/>
    </row>
    <row r="48" spans="1:18" s="52" customFormat="1" ht="31.5" x14ac:dyDescent="0.2">
      <c r="A48" s="32" t="s">
        <v>194</v>
      </c>
      <c r="B48" s="29" t="s">
        <v>24</v>
      </c>
      <c r="C48" s="29" t="s">
        <v>14</v>
      </c>
      <c r="D48" s="29" t="s">
        <v>191</v>
      </c>
      <c r="E48" s="29" t="s">
        <v>41</v>
      </c>
      <c r="F48" s="29" t="s">
        <v>43</v>
      </c>
      <c r="G48" s="29" t="s">
        <v>39</v>
      </c>
      <c r="H48" s="29" t="s">
        <v>193</v>
      </c>
      <c r="I48" s="29" t="s">
        <v>63</v>
      </c>
      <c r="J48" s="29" t="s">
        <v>68</v>
      </c>
      <c r="K48" s="29" t="s">
        <v>226</v>
      </c>
      <c r="L48" s="29" t="s">
        <v>46</v>
      </c>
      <c r="M48" s="40">
        <v>7301721.2199999997</v>
      </c>
      <c r="N48" s="40">
        <v>0</v>
      </c>
      <c r="O48" s="40">
        <v>0</v>
      </c>
      <c r="P48" s="25"/>
      <c r="Q48" s="25"/>
      <c r="R48" s="25"/>
    </row>
    <row r="49" spans="1:18" s="52" customFormat="1" ht="63" x14ac:dyDescent="0.2">
      <c r="A49" s="32" t="s">
        <v>256</v>
      </c>
      <c r="B49" s="29" t="s">
        <v>24</v>
      </c>
      <c r="C49" s="29" t="s">
        <v>14</v>
      </c>
      <c r="D49" s="29" t="s">
        <v>191</v>
      </c>
      <c r="E49" s="29" t="s">
        <v>41</v>
      </c>
      <c r="F49" s="29" t="s">
        <v>43</v>
      </c>
      <c r="G49" s="29" t="s">
        <v>39</v>
      </c>
      <c r="H49" s="29" t="s">
        <v>193</v>
      </c>
      <c r="I49" s="29" t="s">
        <v>63</v>
      </c>
      <c r="J49" s="29" t="s">
        <v>70</v>
      </c>
      <c r="K49" s="29" t="s">
        <v>55</v>
      </c>
      <c r="L49" s="29" t="s">
        <v>46</v>
      </c>
      <c r="M49" s="40">
        <v>15893236.789999999</v>
      </c>
      <c r="N49" s="40">
        <v>0</v>
      </c>
      <c r="O49" s="40">
        <v>0</v>
      </c>
      <c r="P49" s="25"/>
      <c r="Q49" s="25"/>
      <c r="R49" s="25"/>
    </row>
    <row r="50" spans="1:18" s="52" customFormat="1" ht="63" x14ac:dyDescent="0.2">
      <c r="A50" s="32" t="s">
        <v>196</v>
      </c>
      <c r="B50" s="29" t="s">
        <v>24</v>
      </c>
      <c r="C50" s="29" t="s">
        <v>14</v>
      </c>
      <c r="D50" s="29" t="s">
        <v>191</v>
      </c>
      <c r="E50" s="29" t="s">
        <v>41</v>
      </c>
      <c r="F50" s="29" t="s">
        <v>43</v>
      </c>
      <c r="G50" s="29" t="s">
        <v>39</v>
      </c>
      <c r="H50" s="29" t="s">
        <v>193</v>
      </c>
      <c r="I50" s="29" t="s">
        <v>63</v>
      </c>
      <c r="J50" s="29" t="s">
        <v>68</v>
      </c>
      <c r="K50" s="29" t="s">
        <v>257</v>
      </c>
      <c r="L50" s="29" t="s">
        <v>46</v>
      </c>
      <c r="M50" s="40">
        <v>11742977.76</v>
      </c>
      <c r="N50" s="40">
        <v>0</v>
      </c>
      <c r="O50" s="40">
        <v>0</v>
      </c>
      <c r="P50" s="25"/>
      <c r="Q50" s="25"/>
      <c r="R50" s="25"/>
    </row>
    <row r="51" spans="1:18" s="52" customFormat="1" ht="15.75" x14ac:dyDescent="0.2">
      <c r="A51" s="33" t="s">
        <v>143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0">
        <f>M52+M53</f>
        <v>0</v>
      </c>
      <c r="N51" s="30">
        <f t="shared" ref="N51:O51" si="10">N52+N53</f>
        <v>0</v>
      </c>
      <c r="O51" s="30">
        <f t="shared" si="10"/>
        <v>89100000</v>
      </c>
      <c r="P51" s="25"/>
      <c r="Q51" s="25"/>
      <c r="R51" s="25"/>
    </row>
    <row r="52" spans="1:18" s="52" customFormat="1" ht="47.25" x14ac:dyDescent="0.2">
      <c r="A52" s="32" t="s">
        <v>206</v>
      </c>
      <c r="B52" s="29" t="s">
        <v>24</v>
      </c>
      <c r="C52" s="29" t="s">
        <v>14</v>
      </c>
      <c r="D52" s="29" t="s">
        <v>191</v>
      </c>
      <c r="E52" s="29" t="s">
        <v>41</v>
      </c>
      <c r="F52" s="29" t="s">
        <v>43</v>
      </c>
      <c r="G52" s="29" t="s">
        <v>39</v>
      </c>
      <c r="H52" s="29" t="s">
        <v>193</v>
      </c>
      <c r="I52" s="29" t="s">
        <v>63</v>
      </c>
      <c r="J52" s="29" t="s">
        <v>68</v>
      </c>
      <c r="K52" s="29" t="s">
        <v>227</v>
      </c>
      <c r="L52" s="29" t="s">
        <v>47</v>
      </c>
      <c r="M52" s="40">
        <v>0</v>
      </c>
      <c r="N52" s="40">
        <v>0</v>
      </c>
      <c r="O52" s="40">
        <v>44550000</v>
      </c>
      <c r="P52" s="25"/>
      <c r="Q52" s="25"/>
      <c r="R52" s="25"/>
    </row>
    <row r="53" spans="1:18" s="52" customFormat="1" ht="47.25" x14ac:dyDescent="0.2">
      <c r="A53" s="32" t="s">
        <v>207</v>
      </c>
      <c r="B53" s="29" t="s">
        <v>24</v>
      </c>
      <c r="C53" s="29" t="s">
        <v>14</v>
      </c>
      <c r="D53" s="29" t="s">
        <v>191</v>
      </c>
      <c r="E53" s="29" t="s">
        <v>41</v>
      </c>
      <c r="F53" s="29" t="s">
        <v>43</v>
      </c>
      <c r="G53" s="29" t="s">
        <v>39</v>
      </c>
      <c r="H53" s="29" t="s">
        <v>193</v>
      </c>
      <c r="I53" s="29" t="s">
        <v>63</v>
      </c>
      <c r="J53" s="29" t="s">
        <v>68</v>
      </c>
      <c r="K53" s="29" t="s">
        <v>228</v>
      </c>
      <c r="L53" s="29" t="s">
        <v>47</v>
      </c>
      <c r="M53" s="40">
        <v>0</v>
      </c>
      <c r="N53" s="40">
        <v>0</v>
      </c>
      <c r="O53" s="40">
        <v>44550000</v>
      </c>
      <c r="P53" s="25"/>
      <c r="Q53" s="25"/>
      <c r="R53" s="25"/>
    </row>
    <row r="54" spans="1:18" s="28" customFormat="1" ht="15.75" x14ac:dyDescent="0.2">
      <c r="A54" s="33" t="s">
        <v>131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0">
        <f>M55+M56</f>
        <v>0</v>
      </c>
      <c r="N54" s="30">
        <f t="shared" ref="N54:O54" si="11">N55+N56</f>
        <v>14850000</v>
      </c>
      <c r="O54" s="30">
        <f t="shared" si="11"/>
        <v>19800000</v>
      </c>
      <c r="P54" s="49"/>
      <c r="Q54" s="49"/>
      <c r="R54" s="49"/>
    </row>
    <row r="55" spans="1:18" s="52" customFormat="1" ht="47.25" x14ac:dyDescent="0.2">
      <c r="A55" s="32" t="s">
        <v>205</v>
      </c>
      <c r="B55" s="29" t="s">
        <v>24</v>
      </c>
      <c r="C55" s="29" t="s">
        <v>14</v>
      </c>
      <c r="D55" s="29" t="s">
        <v>191</v>
      </c>
      <c r="E55" s="29" t="s">
        <v>41</v>
      </c>
      <c r="F55" s="29" t="s">
        <v>43</v>
      </c>
      <c r="G55" s="29" t="s">
        <v>39</v>
      </c>
      <c r="H55" s="29" t="s">
        <v>193</v>
      </c>
      <c r="I55" s="29" t="s">
        <v>63</v>
      </c>
      <c r="J55" s="29" t="s">
        <v>68</v>
      </c>
      <c r="K55" s="29" t="s">
        <v>234</v>
      </c>
      <c r="L55" s="29" t="s">
        <v>47</v>
      </c>
      <c r="M55" s="40">
        <v>0</v>
      </c>
      <c r="N55" s="40">
        <v>0</v>
      </c>
      <c r="O55" s="40">
        <v>19800000</v>
      </c>
      <c r="P55" s="25"/>
      <c r="Q55" s="25"/>
      <c r="R55" s="25"/>
    </row>
    <row r="56" spans="1:18" s="52" customFormat="1" ht="47.25" x14ac:dyDescent="0.2">
      <c r="A56" s="32" t="s">
        <v>208</v>
      </c>
      <c r="B56" s="29" t="s">
        <v>24</v>
      </c>
      <c r="C56" s="29" t="s">
        <v>14</v>
      </c>
      <c r="D56" s="29" t="s">
        <v>191</v>
      </c>
      <c r="E56" s="29" t="s">
        <v>41</v>
      </c>
      <c r="F56" s="29" t="s">
        <v>43</v>
      </c>
      <c r="G56" s="29" t="s">
        <v>39</v>
      </c>
      <c r="H56" s="29" t="s">
        <v>193</v>
      </c>
      <c r="I56" s="29" t="s">
        <v>63</v>
      </c>
      <c r="J56" s="12" t="s">
        <v>70</v>
      </c>
      <c r="K56" s="29" t="s">
        <v>235</v>
      </c>
      <c r="L56" s="29" t="s">
        <v>71</v>
      </c>
      <c r="M56" s="40">
        <v>0</v>
      </c>
      <c r="N56" s="40">
        <v>14850000</v>
      </c>
      <c r="O56" s="40">
        <v>0</v>
      </c>
      <c r="P56" s="25"/>
      <c r="Q56" s="25"/>
      <c r="R56" s="25"/>
    </row>
    <row r="57" spans="1:18" s="28" customFormat="1" ht="47.25" x14ac:dyDescent="0.2">
      <c r="A57" s="33" t="s">
        <v>210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0">
        <f>M58</f>
        <v>0</v>
      </c>
      <c r="N57" s="30">
        <f t="shared" ref="N57:O57" si="12">N58</f>
        <v>278797207.13999999</v>
      </c>
      <c r="O57" s="30">
        <f t="shared" si="12"/>
        <v>346500000</v>
      </c>
      <c r="P57" s="49"/>
      <c r="Q57" s="49"/>
      <c r="R57" s="49"/>
    </row>
    <row r="58" spans="1:18" s="52" customFormat="1" ht="47.25" x14ac:dyDescent="0.2">
      <c r="A58" s="32" t="s">
        <v>202</v>
      </c>
      <c r="B58" s="29" t="s">
        <v>24</v>
      </c>
      <c r="C58" s="29" t="s">
        <v>14</v>
      </c>
      <c r="D58" s="29" t="s">
        <v>191</v>
      </c>
      <c r="E58" s="29" t="s">
        <v>41</v>
      </c>
      <c r="F58" s="29" t="s">
        <v>43</v>
      </c>
      <c r="G58" s="29" t="s">
        <v>39</v>
      </c>
      <c r="H58" s="29" t="s">
        <v>193</v>
      </c>
      <c r="I58" s="29" t="s">
        <v>63</v>
      </c>
      <c r="J58" s="12" t="s">
        <v>70</v>
      </c>
      <c r="K58" s="29" t="s">
        <v>233</v>
      </c>
      <c r="L58" s="29" t="s">
        <v>47</v>
      </c>
      <c r="M58" s="40">
        <v>0</v>
      </c>
      <c r="N58" s="40">
        <v>278797207.13999999</v>
      </c>
      <c r="O58" s="40">
        <v>346500000</v>
      </c>
      <c r="P58" s="25"/>
      <c r="Q58" s="25"/>
      <c r="R58" s="25"/>
    </row>
    <row r="59" spans="1:18" s="52" customFormat="1" ht="47.25" x14ac:dyDescent="0.2">
      <c r="A59" s="33" t="s">
        <v>258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0">
        <f>M60</f>
        <v>0</v>
      </c>
      <c r="N59" s="30">
        <f t="shared" ref="N59:O59" si="13">N60</f>
        <v>0</v>
      </c>
      <c r="O59" s="30">
        <f t="shared" si="13"/>
        <v>99000000</v>
      </c>
      <c r="P59" s="25"/>
      <c r="Q59" s="25"/>
      <c r="R59" s="25"/>
    </row>
    <row r="60" spans="1:18" s="52" customFormat="1" ht="47.25" x14ac:dyDescent="0.2">
      <c r="A60" s="32" t="s">
        <v>204</v>
      </c>
      <c r="B60" s="29" t="s">
        <v>24</v>
      </c>
      <c r="C60" s="29" t="s">
        <v>14</v>
      </c>
      <c r="D60" s="29" t="s">
        <v>191</v>
      </c>
      <c r="E60" s="29" t="s">
        <v>41</v>
      </c>
      <c r="F60" s="29" t="s">
        <v>43</v>
      </c>
      <c r="G60" s="29" t="s">
        <v>39</v>
      </c>
      <c r="H60" s="29" t="s">
        <v>193</v>
      </c>
      <c r="I60" s="29" t="s">
        <v>63</v>
      </c>
      <c r="J60" s="29" t="s">
        <v>68</v>
      </c>
      <c r="K60" s="29" t="s">
        <v>229</v>
      </c>
      <c r="L60" s="29" t="s">
        <v>47</v>
      </c>
      <c r="M60" s="40">
        <v>0</v>
      </c>
      <c r="N60" s="40">
        <v>0</v>
      </c>
      <c r="O60" s="40">
        <v>99000000</v>
      </c>
      <c r="P60" s="25"/>
      <c r="Q60" s="25"/>
      <c r="R60" s="25"/>
    </row>
    <row r="61" spans="1:18" s="28" customFormat="1" ht="31.5" x14ac:dyDescent="0.2">
      <c r="A61" s="33" t="s">
        <v>231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0">
        <f>M62</f>
        <v>0</v>
      </c>
      <c r="N61" s="30">
        <f t="shared" ref="N61:O61" si="14">N62</f>
        <v>29700000</v>
      </c>
      <c r="O61" s="30">
        <f t="shared" si="14"/>
        <v>0</v>
      </c>
      <c r="P61" s="49"/>
      <c r="Q61" s="49"/>
      <c r="R61" s="49"/>
    </row>
    <row r="62" spans="1:18" s="52" customFormat="1" ht="31.5" x14ac:dyDescent="0.2">
      <c r="A62" s="32" t="s">
        <v>209</v>
      </c>
      <c r="B62" s="29" t="s">
        <v>24</v>
      </c>
      <c r="C62" s="29" t="s">
        <v>14</v>
      </c>
      <c r="D62" s="29" t="s">
        <v>191</v>
      </c>
      <c r="E62" s="29" t="s">
        <v>41</v>
      </c>
      <c r="F62" s="29" t="s">
        <v>43</v>
      </c>
      <c r="G62" s="29" t="s">
        <v>39</v>
      </c>
      <c r="H62" s="29" t="s">
        <v>193</v>
      </c>
      <c r="I62" s="29" t="s">
        <v>63</v>
      </c>
      <c r="J62" s="29" t="s">
        <v>68</v>
      </c>
      <c r="K62" s="29" t="s">
        <v>232</v>
      </c>
      <c r="L62" s="29" t="s">
        <v>71</v>
      </c>
      <c r="M62" s="40">
        <v>0</v>
      </c>
      <c r="N62" s="40">
        <v>29700000</v>
      </c>
      <c r="O62" s="40">
        <v>0</v>
      </c>
      <c r="P62" s="25"/>
      <c r="Q62" s="25"/>
      <c r="R62" s="25"/>
    </row>
    <row r="63" spans="1:18" s="52" customFormat="1" ht="31.5" x14ac:dyDescent="0.2">
      <c r="A63" s="33" t="s">
        <v>238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0">
        <f>M64</f>
        <v>270756.25</v>
      </c>
      <c r="N63" s="30">
        <f t="shared" ref="N63:O63" si="15">N64</f>
        <v>18202792.859999999</v>
      </c>
      <c r="O63" s="30">
        <f t="shared" si="15"/>
        <v>0</v>
      </c>
      <c r="P63" s="25"/>
      <c r="Q63" s="25"/>
      <c r="R63" s="25"/>
    </row>
    <row r="64" spans="1:18" s="52" customFormat="1" ht="63" x14ac:dyDescent="0.2">
      <c r="A64" s="32" t="s">
        <v>197</v>
      </c>
      <c r="B64" s="29" t="s">
        <v>24</v>
      </c>
      <c r="C64" s="29" t="s">
        <v>14</v>
      </c>
      <c r="D64" s="29" t="s">
        <v>191</v>
      </c>
      <c r="E64" s="29" t="s">
        <v>41</v>
      </c>
      <c r="F64" s="29" t="s">
        <v>43</v>
      </c>
      <c r="G64" s="29" t="s">
        <v>39</v>
      </c>
      <c r="H64" s="29" t="s">
        <v>193</v>
      </c>
      <c r="I64" s="29" t="s">
        <v>63</v>
      </c>
      <c r="J64" s="12" t="s">
        <v>70</v>
      </c>
      <c r="K64" s="29" t="s">
        <v>55</v>
      </c>
      <c r="L64" s="29" t="s">
        <v>71</v>
      </c>
      <c r="M64" s="40">
        <v>270756.25</v>
      </c>
      <c r="N64" s="40">
        <v>18202792.859999999</v>
      </c>
      <c r="O64" s="40">
        <v>0</v>
      </c>
      <c r="P64" s="25"/>
      <c r="Q64" s="25"/>
      <c r="R64" s="25"/>
    </row>
    <row r="65" spans="1:18" s="52" customFormat="1" ht="31.5" x14ac:dyDescent="0.2">
      <c r="A65" s="33" t="s">
        <v>239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0">
        <f>M66</f>
        <v>0</v>
      </c>
      <c r="N65" s="30">
        <f t="shared" ref="N65:O65" si="16">N66</f>
        <v>0</v>
      </c>
      <c r="O65" s="30">
        <f t="shared" si="16"/>
        <v>28279429.199999999</v>
      </c>
      <c r="P65" s="25"/>
      <c r="Q65" s="25"/>
      <c r="R65" s="25"/>
    </row>
    <row r="66" spans="1:18" s="52" customFormat="1" ht="47.25" x14ac:dyDescent="0.2">
      <c r="A66" s="32" t="s">
        <v>203</v>
      </c>
      <c r="B66" s="29" t="s">
        <v>24</v>
      </c>
      <c r="C66" s="29" t="s">
        <v>14</v>
      </c>
      <c r="D66" s="29" t="s">
        <v>191</v>
      </c>
      <c r="E66" s="29" t="s">
        <v>41</v>
      </c>
      <c r="F66" s="29" t="s">
        <v>43</v>
      </c>
      <c r="G66" s="29" t="s">
        <v>39</v>
      </c>
      <c r="H66" s="29" t="s">
        <v>193</v>
      </c>
      <c r="I66" s="29" t="s">
        <v>63</v>
      </c>
      <c r="J66" s="12" t="s">
        <v>70</v>
      </c>
      <c r="K66" s="29" t="s">
        <v>230</v>
      </c>
      <c r="L66" s="29" t="s">
        <v>47</v>
      </c>
      <c r="M66" s="40">
        <v>0</v>
      </c>
      <c r="N66" s="40">
        <v>0</v>
      </c>
      <c r="O66" s="40">
        <v>28279429.199999999</v>
      </c>
      <c r="P66" s="25"/>
      <c r="Q66" s="25"/>
      <c r="R66" s="25"/>
    </row>
    <row r="67" spans="1:18" ht="47.25" x14ac:dyDescent="0.2">
      <c r="A67" s="33" t="s">
        <v>38</v>
      </c>
      <c r="B67" s="31" t="s">
        <v>24</v>
      </c>
      <c r="C67" s="31" t="s">
        <v>15</v>
      </c>
      <c r="D67" s="31" t="s">
        <v>39</v>
      </c>
      <c r="E67" s="31" t="s">
        <v>0</v>
      </c>
      <c r="F67" s="31" t="s">
        <v>0</v>
      </c>
      <c r="G67" s="31" t="s">
        <v>0</v>
      </c>
      <c r="H67" s="41" t="s">
        <v>0</v>
      </c>
      <c r="I67" s="41" t="s">
        <v>0</v>
      </c>
      <c r="J67" s="41" t="s">
        <v>0</v>
      </c>
      <c r="K67" s="41" t="s">
        <v>0</v>
      </c>
      <c r="L67" s="41" t="s">
        <v>0</v>
      </c>
      <c r="M67" s="30">
        <f t="shared" ref="M67:O77" si="17">M68</f>
        <v>84431189.169999987</v>
      </c>
      <c r="N67" s="30">
        <f t="shared" si="17"/>
        <v>468315714.71000004</v>
      </c>
      <c r="O67" s="30">
        <f t="shared" si="17"/>
        <v>657250350</v>
      </c>
    </row>
    <row r="68" spans="1:18" ht="63" x14ac:dyDescent="0.2">
      <c r="A68" s="33" t="s">
        <v>40</v>
      </c>
      <c r="B68" s="31" t="s">
        <v>24</v>
      </c>
      <c r="C68" s="31" t="s">
        <v>15</v>
      </c>
      <c r="D68" s="31" t="s">
        <v>39</v>
      </c>
      <c r="E68" s="31" t="s">
        <v>41</v>
      </c>
      <c r="F68" s="31" t="s">
        <v>0</v>
      </c>
      <c r="G68" s="31" t="s">
        <v>0</v>
      </c>
      <c r="H68" s="41" t="s">
        <v>0</v>
      </c>
      <c r="I68" s="41" t="s">
        <v>0</v>
      </c>
      <c r="J68" s="41" t="s">
        <v>0</v>
      </c>
      <c r="K68" s="41" t="s">
        <v>0</v>
      </c>
      <c r="L68" s="41" t="s">
        <v>0</v>
      </c>
      <c r="M68" s="30">
        <f t="shared" si="17"/>
        <v>84431189.169999987</v>
      </c>
      <c r="N68" s="30">
        <f t="shared" si="17"/>
        <v>468315714.71000004</v>
      </c>
      <c r="O68" s="30">
        <f t="shared" si="17"/>
        <v>657250350</v>
      </c>
    </row>
    <row r="69" spans="1:18" ht="15.75" x14ac:dyDescent="0.2">
      <c r="A69" s="44" t="s">
        <v>42</v>
      </c>
      <c r="B69" s="31" t="s">
        <v>24</v>
      </c>
      <c r="C69" s="31" t="s">
        <v>15</v>
      </c>
      <c r="D69" s="31" t="s">
        <v>39</v>
      </c>
      <c r="E69" s="31" t="s">
        <v>41</v>
      </c>
      <c r="F69" s="31" t="s">
        <v>43</v>
      </c>
      <c r="G69" s="31" t="s">
        <v>0</v>
      </c>
      <c r="H69" s="31" t="s">
        <v>0</v>
      </c>
      <c r="I69" s="31" t="s">
        <v>0</v>
      </c>
      <c r="J69" s="31" t="s">
        <v>0</v>
      </c>
      <c r="K69" s="31" t="s">
        <v>0</v>
      </c>
      <c r="L69" s="31" t="s">
        <v>0</v>
      </c>
      <c r="M69" s="30">
        <f t="shared" si="17"/>
        <v>84431189.169999987</v>
      </c>
      <c r="N69" s="30">
        <f t="shared" si="17"/>
        <v>468315714.71000004</v>
      </c>
      <c r="O69" s="30">
        <f t="shared" si="17"/>
        <v>657250350</v>
      </c>
    </row>
    <row r="70" spans="1:18" ht="15.75" x14ac:dyDescent="0.2">
      <c r="A70" s="44" t="s">
        <v>44</v>
      </c>
      <c r="B70" s="31" t="s">
        <v>24</v>
      </c>
      <c r="C70" s="31" t="s">
        <v>15</v>
      </c>
      <c r="D70" s="31" t="s">
        <v>39</v>
      </c>
      <c r="E70" s="31" t="s">
        <v>41</v>
      </c>
      <c r="F70" s="31" t="s">
        <v>43</v>
      </c>
      <c r="G70" s="31" t="s">
        <v>39</v>
      </c>
      <c r="H70" s="31" t="s">
        <v>0</v>
      </c>
      <c r="I70" s="31" t="s">
        <v>0</v>
      </c>
      <c r="J70" s="31" t="s">
        <v>0</v>
      </c>
      <c r="K70" s="31" t="s">
        <v>0</v>
      </c>
      <c r="L70" s="31" t="s">
        <v>0</v>
      </c>
      <c r="M70" s="30">
        <f>M71+M77+M102</f>
        <v>84431189.169999987</v>
      </c>
      <c r="N70" s="30">
        <f t="shared" ref="N70:O70" si="18">N71+N77+N102</f>
        <v>468315714.71000004</v>
      </c>
      <c r="O70" s="30">
        <f t="shared" si="18"/>
        <v>657250350</v>
      </c>
    </row>
    <row r="71" spans="1:18" ht="279.75" customHeight="1" x14ac:dyDescent="0.2">
      <c r="A71" s="13" t="s">
        <v>158</v>
      </c>
      <c r="B71" s="31" t="s">
        <v>24</v>
      </c>
      <c r="C71" s="31" t="s">
        <v>15</v>
      </c>
      <c r="D71" s="31" t="s">
        <v>39</v>
      </c>
      <c r="E71" s="31" t="s">
        <v>41</v>
      </c>
      <c r="F71" s="31" t="s">
        <v>43</v>
      </c>
      <c r="G71" s="31" t="s">
        <v>39</v>
      </c>
      <c r="H71" s="31" t="s">
        <v>159</v>
      </c>
      <c r="I71" s="31" t="s">
        <v>0</v>
      </c>
      <c r="J71" s="31"/>
      <c r="K71" s="31"/>
      <c r="L71" s="31"/>
      <c r="M71" s="30">
        <f>M72</f>
        <v>30867401.689999998</v>
      </c>
      <c r="N71" s="30">
        <f t="shared" ref="N71:O72" si="19">N72</f>
        <v>81436475.710000008</v>
      </c>
      <c r="O71" s="30">
        <f t="shared" si="19"/>
        <v>0</v>
      </c>
    </row>
    <row r="72" spans="1:18" ht="63" x14ac:dyDescent="0.2">
      <c r="A72" s="44" t="s">
        <v>62</v>
      </c>
      <c r="B72" s="31" t="s">
        <v>24</v>
      </c>
      <c r="C72" s="31" t="s">
        <v>15</v>
      </c>
      <c r="D72" s="31" t="s">
        <v>39</v>
      </c>
      <c r="E72" s="31" t="s">
        <v>41</v>
      </c>
      <c r="F72" s="31" t="s">
        <v>43</v>
      </c>
      <c r="G72" s="31" t="s">
        <v>39</v>
      </c>
      <c r="H72" s="31" t="s">
        <v>159</v>
      </c>
      <c r="I72" s="31" t="s">
        <v>63</v>
      </c>
      <c r="J72" s="31"/>
      <c r="K72" s="31"/>
      <c r="L72" s="31"/>
      <c r="M72" s="30">
        <f>M73</f>
        <v>30867401.689999998</v>
      </c>
      <c r="N72" s="30">
        <f t="shared" si="19"/>
        <v>81436475.710000008</v>
      </c>
      <c r="O72" s="30">
        <f t="shared" si="19"/>
        <v>0</v>
      </c>
    </row>
    <row r="73" spans="1:18" ht="15.75" x14ac:dyDescent="0.2">
      <c r="A73" s="44" t="s">
        <v>135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0">
        <f>M74+M75+M76</f>
        <v>30867401.689999998</v>
      </c>
      <c r="N73" s="30">
        <f t="shared" ref="N73:O73" si="20">N74+N75+N76</f>
        <v>81436475.710000008</v>
      </c>
      <c r="O73" s="30">
        <f t="shared" si="20"/>
        <v>0</v>
      </c>
    </row>
    <row r="74" spans="1:18" s="26" customFormat="1" ht="63" x14ac:dyDescent="0.2">
      <c r="A74" s="14" t="s">
        <v>160</v>
      </c>
      <c r="B74" s="29" t="s">
        <v>24</v>
      </c>
      <c r="C74" s="29" t="s">
        <v>15</v>
      </c>
      <c r="D74" s="29" t="s">
        <v>39</v>
      </c>
      <c r="E74" s="29" t="s">
        <v>41</v>
      </c>
      <c r="F74" s="29" t="s">
        <v>43</v>
      </c>
      <c r="G74" s="29" t="s">
        <v>39</v>
      </c>
      <c r="H74" s="29" t="s">
        <v>159</v>
      </c>
      <c r="I74" s="29" t="s">
        <v>63</v>
      </c>
      <c r="J74" s="48" t="s">
        <v>68</v>
      </c>
      <c r="K74" s="48" t="s">
        <v>262</v>
      </c>
      <c r="L74" s="48" t="s">
        <v>46</v>
      </c>
      <c r="M74" s="40">
        <v>12322421.49</v>
      </c>
      <c r="N74" s="40">
        <v>0</v>
      </c>
      <c r="O74" s="40">
        <v>0</v>
      </c>
      <c r="P74" s="25"/>
      <c r="Q74" s="25"/>
      <c r="R74" s="25"/>
    </row>
    <row r="75" spans="1:18" s="26" customFormat="1" ht="31.5" x14ac:dyDescent="0.2">
      <c r="A75" s="14" t="s">
        <v>161</v>
      </c>
      <c r="B75" s="29" t="s">
        <v>24</v>
      </c>
      <c r="C75" s="29" t="s">
        <v>15</v>
      </c>
      <c r="D75" s="29" t="s">
        <v>39</v>
      </c>
      <c r="E75" s="29" t="s">
        <v>41</v>
      </c>
      <c r="F75" s="29" t="s">
        <v>43</v>
      </c>
      <c r="G75" s="29" t="s">
        <v>39</v>
      </c>
      <c r="H75" s="29" t="s">
        <v>159</v>
      </c>
      <c r="I75" s="29" t="s">
        <v>63</v>
      </c>
      <c r="J75" s="48" t="s">
        <v>68</v>
      </c>
      <c r="K75" s="48" t="s">
        <v>263</v>
      </c>
      <c r="L75" s="48" t="s">
        <v>71</v>
      </c>
      <c r="M75" s="40">
        <v>0</v>
      </c>
      <c r="N75" s="40">
        <v>37019977.689999998</v>
      </c>
      <c r="O75" s="40">
        <v>0</v>
      </c>
      <c r="P75" s="25"/>
      <c r="Q75" s="25"/>
      <c r="R75" s="25"/>
    </row>
    <row r="76" spans="1:18" s="26" customFormat="1" ht="63" x14ac:dyDescent="0.2">
      <c r="A76" s="14" t="s">
        <v>264</v>
      </c>
      <c r="B76" s="29" t="s">
        <v>24</v>
      </c>
      <c r="C76" s="29" t="s">
        <v>15</v>
      </c>
      <c r="D76" s="29" t="s">
        <v>39</v>
      </c>
      <c r="E76" s="29" t="s">
        <v>41</v>
      </c>
      <c r="F76" s="29" t="s">
        <v>43</v>
      </c>
      <c r="G76" s="29" t="s">
        <v>39</v>
      </c>
      <c r="H76" s="29" t="s">
        <v>159</v>
      </c>
      <c r="I76" s="29" t="s">
        <v>63</v>
      </c>
      <c r="J76" s="48" t="s">
        <v>168</v>
      </c>
      <c r="K76" s="48" t="s">
        <v>265</v>
      </c>
      <c r="L76" s="48" t="s">
        <v>71</v>
      </c>
      <c r="M76" s="40">
        <v>18544980.199999999</v>
      </c>
      <c r="N76" s="40">
        <v>44416498.020000003</v>
      </c>
      <c r="O76" s="40">
        <v>0</v>
      </c>
      <c r="P76" s="25"/>
      <c r="Q76" s="25"/>
      <c r="R76" s="25"/>
    </row>
    <row r="77" spans="1:18" ht="63" x14ac:dyDescent="0.2">
      <c r="A77" s="33" t="s">
        <v>65</v>
      </c>
      <c r="B77" s="31" t="s">
        <v>24</v>
      </c>
      <c r="C77" s="31" t="s">
        <v>15</v>
      </c>
      <c r="D77" s="31" t="s">
        <v>39</v>
      </c>
      <c r="E77" s="31" t="s">
        <v>41</v>
      </c>
      <c r="F77" s="31" t="s">
        <v>43</v>
      </c>
      <c r="G77" s="31" t="s">
        <v>39</v>
      </c>
      <c r="H77" s="31" t="s">
        <v>66</v>
      </c>
      <c r="I77" s="41" t="s">
        <v>0</v>
      </c>
      <c r="J77" s="41" t="s">
        <v>0</v>
      </c>
      <c r="K77" s="41" t="s">
        <v>0</v>
      </c>
      <c r="L77" s="41" t="s">
        <v>0</v>
      </c>
      <c r="M77" s="30">
        <f t="shared" si="17"/>
        <v>53563787.479999997</v>
      </c>
      <c r="N77" s="30">
        <f t="shared" si="17"/>
        <v>32058799</v>
      </c>
      <c r="O77" s="30">
        <f t="shared" si="17"/>
        <v>35145000</v>
      </c>
    </row>
    <row r="78" spans="1:18" ht="63" x14ac:dyDescent="0.2">
      <c r="A78" s="33" t="s">
        <v>62</v>
      </c>
      <c r="B78" s="31" t="s">
        <v>24</v>
      </c>
      <c r="C78" s="31" t="s">
        <v>15</v>
      </c>
      <c r="D78" s="31" t="s">
        <v>39</v>
      </c>
      <c r="E78" s="31" t="s">
        <v>41</v>
      </c>
      <c r="F78" s="31" t="s">
        <v>43</v>
      </c>
      <c r="G78" s="31" t="s">
        <v>39</v>
      </c>
      <c r="H78" s="31" t="s">
        <v>66</v>
      </c>
      <c r="I78" s="31" t="s">
        <v>63</v>
      </c>
      <c r="J78" s="31" t="s">
        <v>0</v>
      </c>
      <c r="K78" s="31" t="s">
        <v>0</v>
      </c>
      <c r="L78" s="31" t="s">
        <v>0</v>
      </c>
      <c r="M78" s="30">
        <f>M79+M81+M83+M85+M87+M89+M92+M94+M96+M98+M100</f>
        <v>53563787.479999997</v>
      </c>
      <c r="N78" s="30">
        <f t="shared" ref="N78:O78" si="21">N79+N81+N83+N85+N87+N89+N92+N94+N96+N98+N100</f>
        <v>32058799</v>
      </c>
      <c r="O78" s="30">
        <f t="shared" si="21"/>
        <v>35145000</v>
      </c>
    </row>
    <row r="79" spans="1:18" ht="15.75" x14ac:dyDescent="0.2">
      <c r="A79" s="33" t="s">
        <v>126</v>
      </c>
      <c r="B79" s="11" t="s">
        <v>0</v>
      </c>
      <c r="C79" s="11" t="s">
        <v>0</v>
      </c>
      <c r="D79" s="11" t="s">
        <v>0</v>
      </c>
      <c r="E79" s="11" t="s">
        <v>0</v>
      </c>
      <c r="F79" s="11" t="s">
        <v>0</v>
      </c>
      <c r="G79" s="11" t="s">
        <v>0</v>
      </c>
      <c r="H79" s="11" t="s">
        <v>0</v>
      </c>
      <c r="I79" s="11" t="s">
        <v>0</v>
      </c>
      <c r="J79" s="11" t="s">
        <v>0</v>
      </c>
      <c r="K79" s="11" t="s">
        <v>0</v>
      </c>
      <c r="L79" s="11" t="s">
        <v>0</v>
      </c>
      <c r="M79" s="30">
        <f>M80</f>
        <v>0</v>
      </c>
      <c r="N79" s="30">
        <f t="shared" ref="N79:O79" si="22">N80</f>
        <v>0</v>
      </c>
      <c r="O79" s="30">
        <f t="shared" si="22"/>
        <v>4950000</v>
      </c>
    </row>
    <row r="80" spans="1:18" ht="78.75" x14ac:dyDescent="0.2">
      <c r="A80" s="32" t="s">
        <v>236</v>
      </c>
      <c r="B80" s="29" t="s">
        <v>24</v>
      </c>
      <c r="C80" s="29" t="s">
        <v>15</v>
      </c>
      <c r="D80" s="29" t="s">
        <v>39</v>
      </c>
      <c r="E80" s="29" t="s">
        <v>41</v>
      </c>
      <c r="F80" s="29" t="s">
        <v>43</v>
      </c>
      <c r="G80" s="29" t="s">
        <v>39</v>
      </c>
      <c r="H80" s="29" t="s">
        <v>66</v>
      </c>
      <c r="I80" s="29" t="s">
        <v>63</v>
      </c>
      <c r="J80" s="38" t="s">
        <v>68</v>
      </c>
      <c r="K80" s="38" t="s">
        <v>144</v>
      </c>
      <c r="L80" s="38" t="s">
        <v>47</v>
      </c>
      <c r="M80" s="40">
        <v>0</v>
      </c>
      <c r="N80" s="40">
        <v>0</v>
      </c>
      <c r="O80" s="40">
        <v>4950000</v>
      </c>
    </row>
    <row r="81" spans="1:18" ht="15.75" x14ac:dyDescent="0.2">
      <c r="A81" s="33" t="s">
        <v>127</v>
      </c>
      <c r="B81" s="11" t="s">
        <v>0</v>
      </c>
      <c r="C81" s="11" t="s">
        <v>0</v>
      </c>
      <c r="D81" s="11" t="s">
        <v>0</v>
      </c>
      <c r="E81" s="11" t="s">
        <v>0</v>
      </c>
      <c r="F81" s="11" t="s">
        <v>0</v>
      </c>
      <c r="G81" s="11" t="s">
        <v>0</v>
      </c>
      <c r="H81" s="11" t="s">
        <v>0</v>
      </c>
      <c r="I81" s="11" t="s">
        <v>0</v>
      </c>
      <c r="J81" s="11" t="s">
        <v>0</v>
      </c>
      <c r="K81" s="11" t="s">
        <v>0</v>
      </c>
      <c r="L81" s="11" t="s">
        <v>0</v>
      </c>
      <c r="M81" s="30">
        <f>M82</f>
        <v>0</v>
      </c>
      <c r="N81" s="30">
        <f t="shared" ref="N81:O81" si="23">N82</f>
        <v>0</v>
      </c>
      <c r="O81" s="30">
        <f t="shared" si="23"/>
        <v>7920000</v>
      </c>
    </row>
    <row r="82" spans="1:18" ht="47.25" x14ac:dyDescent="0.2">
      <c r="A82" s="32" t="s">
        <v>69</v>
      </c>
      <c r="B82" s="29" t="s">
        <v>24</v>
      </c>
      <c r="C82" s="29" t="s">
        <v>15</v>
      </c>
      <c r="D82" s="29" t="s">
        <v>39</v>
      </c>
      <c r="E82" s="29" t="s">
        <v>41</v>
      </c>
      <c r="F82" s="29" t="s">
        <v>43</v>
      </c>
      <c r="G82" s="29" t="s">
        <v>39</v>
      </c>
      <c r="H82" s="29" t="s">
        <v>66</v>
      </c>
      <c r="I82" s="29" t="s">
        <v>63</v>
      </c>
      <c r="J82" s="38" t="s">
        <v>70</v>
      </c>
      <c r="K82" s="38" t="s">
        <v>145</v>
      </c>
      <c r="L82" s="38" t="s">
        <v>47</v>
      </c>
      <c r="M82" s="40">
        <v>0</v>
      </c>
      <c r="N82" s="40">
        <v>0</v>
      </c>
      <c r="O82" s="40">
        <v>7920000</v>
      </c>
    </row>
    <row r="83" spans="1:18" ht="15.75" x14ac:dyDescent="0.2">
      <c r="A83" s="33" t="s">
        <v>124</v>
      </c>
      <c r="B83" s="11" t="s">
        <v>0</v>
      </c>
      <c r="C83" s="11" t="s">
        <v>0</v>
      </c>
      <c r="D83" s="11" t="s">
        <v>0</v>
      </c>
      <c r="E83" s="11" t="s">
        <v>0</v>
      </c>
      <c r="F83" s="11" t="s">
        <v>0</v>
      </c>
      <c r="G83" s="11" t="s">
        <v>0</v>
      </c>
      <c r="H83" s="11" t="s">
        <v>0</v>
      </c>
      <c r="I83" s="11" t="s">
        <v>0</v>
      </c>
      <c r="J83" s="11" t="s">
        <v>0</v>
      </c>
      <c r="K83" s="11" t="s">
        <v>0</v>
      </c>
      <c r="L83" s="11" t="s">
        <v>0</v>
      </c>
      <c r="M83" s="30">
        <f>M84</f>
        <v>14720797</v>
      </c>
      <c r="N83" s="30">
        <f t="shared" ref="N83:O83" si="24">N84</f>
        <v>0</v>
      </c>
      <c r="O83" s="30">
        <f t="shared" si="24"/>
        <v>0</v>
      </c>
    </row>
    <row r="84" spans="1:18" ht="47.25" x14ac:dyDescent="0.2">
      <c r="A84" s="32" t="s">
        <v>72</v>
      </c>
      <c r="B84" s="29" t="s">
        <v>24</v>
      </c>
      <c r="C84" s="29" t="s">
        <v>15</v>
      </c>
      <c r="D84" s="29" t="s">
        <v>39</v>
      </c>
      <c r="E84" s="29" t="s">
        <v>41</v>
      </c>
      <c r="F84" s="29" t="s">
        <v>43</v>
      </c>
      <c r="G84" s="29" t="s">
        <v>39</v>
      </c>
      <c r="H84" s="29" t="s">
        <v>66</v>
      </c>
      <c r="I84" s="29" t="s">
        <v>63</v>
      </c>
      <c r="J84" s="38" t="s">
        <v>68</v>
      </c>
      <c r="K84" s="38">
        <v>12985</v>
      </c>
      <c r="L84" s="38" t="s">
        <v>46</v>
      </c>
      <c r="M84" s="40">
        <v>14720797</v>
      </c>
      <c r="N84" s="40">
        <v>0</v>
      </c>
      <c r="O84" s="40">
        <v>0</v>
      </c>
    </row>
    <row r="85" spans="1:18" ht="15.75" x14ac:dyDescent="0.2">
      <c r="A85" s="33" t="s">
        <v>128</v>
      </c>
      <c r="B85" s="11" t="s">
        <v>0</v>
      </c>
      <c r="C85" s="11" t="s">
        <v>0</v>
      </c>
      <c r="D85" s="11" t="s">
        <v>0</v>
      </c>
      <c r="E85" s="11" t="s">
        <v>0</v>
      </c>
      <c r="F85" s="11" t="s">
        <v>0</v>
      </c>
      <c r="G85" s="11" t="s">
        <v>0</v>
      </c>
      <c r="H85" s="11" t="s">
        <v>0</v>
      </c>
      <c r="I85" s="11" t="s">
        <v>0</v>
      </c>
      <c r="J85" s="11" t="s">
        <v>0</v>
      </c>
      <c r="K85" s="11" t="s">
        <v>0</v>
      </c>
      <c r="L85" s="11" t="s">
        <v>0</v>
      </c>
      <c r="M85" s="30">
        <f>M86</f>
        <v>0</v>
      </c>
      <c r="N85" s="30">
        <f t="shared" ref="N85:O85" si="25">N86</f>
        <v>0</v>
      </c>
      <c r="O85" s="30">
        <f t="shared" si="25"/>
        <v>3960000</v>
      </c>
    </row>
    <row r="86" spans="1:18" ht="47.25" x14ac:dyDescent="0.2">
      <c r="A86" s="32" t="s">
        <v>73</v>
      </c>
      <c r="B86" s="29" t="s">
        <v>24</v>
      </c>
      <c r="C86" s="29" t="s">
        <v>15</v>
      </c>
      <c r="D86" s="29" t="s">
        <v>39</v>
      </c>
      <c r="E86" s="29" t="s">
        <v>41</v>
      </c>
      <c r="F86" s="29" t="s">
        <v>43</v>
      </c>
      <c r="G86" s="29" t="s">
        <v>39</v>
      </c>
      <c r="H86" s="29" t="s">
        <v>66</v>
      </c>
      <c r="I86" s="29" t="s">
        <v>63</v>
      </c>
      <c r="J86" s="38" t="s">
        <v>70</v>
      </c>
      <c r="K86" s="38" t="s">
        <v>145</v>
      </c>
      <c r="L86" s="38" t="s">
        <v>47</v>
      </c>
      <c r="M86" s="40">
        <v>0</v>
      </c>
      <c r="N86" s="40">
        <v>0</v>
      </c>
      <c r="O86" s="40">
        <v>3960000</v>
      </c>
    </row>
    <row r="87" spans="1:18" ht="15.75" x14ac:dyDescent="0.2">
      <c r="A87" s="33" t="s">
        <v>129</v>
      </c>
      <c r="B87" s="11" t="s">
        <v>0</v>
      </c>
      <c r="C87" s="11" t="s">
        <v>0</v>
      </c>
      <c r="D87" s="11" t="s">
        <v>0</v>
      </c>
      <c r="E87" s="11" t="s">
        <v>0</v>
      </c>
      <c r="F87" s="11" t="s">
        <v>0</v>
      </c>
      <c r="G87" s="11" t="s">
        <v>0</v>
      </c>
      <c r="H87" s="11" t="s">
        <v>0</v>
      </c>
      <c r="I87" s="11" t="s">
        <v>0</v>
      </c>
      <c r="J87" s="11" t="s">
        <v>0</v>
      </c>
      <c r="K87" s="11" t="s">
        <v>0</v>
      </c>
      <c r="L87" s="11" t="s">
        <v>0</v>
      </c>
      <c r="M87" s="30">
        <f>M88</f>
        <v>28342990.539999999</v>
      </c>
      <c r="N87" s="30">
        <f t="shared" ref="N87:O87" si="26">N88</f>
        <v>0</v>
      </c>
      <c r="O87" s="30">
        <f t="shared" si="26"/>
        <v>0</v>
      </c>
    </row>
    <row r="88" spans="1:18" ht="47.25" x14ac:dyDescent="0.2">
      <c r="A88" s="32" t="s">
        <v>75</v>
      </c>
      <c r="B88" s="29" t="s">
        <v>24</v>
      </c>
      <c r="C88" s="29" t="s">
        <v>15</v>
      </c>
      <c r="D88" s="29" t="s">
        <v>39</v>
      </c>
      <c r="E88" s="29" t="s">
        <v>41</v>
      </c>
      <c r="F88" s="29" t="s">
        <v>43</v>
      </c>
      <c r="G88" s="29" t="s">
        <v>39</v>
      </c>
      <c r="H88" s="29" t="s">
        <v>66</v>
      </c>
      <c r="I88" s="29" t="s">
        <v>63</v>
      </c>
      <c r="J88" s="38" t="s">
        <v>70</v>
      </c>
      <c r="K88" s="38" t="s">
        <v>21</v>
      </c>
      <c r="L88" s="38" t="s">
        <v>46</v>
      </c>
      <c r="M88" s="40">
        <v>28342990.539999999</v>
      </c>
      <c r="N88" s="40">
        <v>0</v>
      </c>
      <c r="O88" s="40">
        <v>0</v>
      </c>
    </row>
    <row r="89" spans="1:18" ht="31.5" x14ac:dyDescent="0.2">
      <c r="A89" s="33" t="s">
        <v>130</v>
      </c>
      <c r="B89" s="11" t="s">
        <v>0</v>
      </c>
      <c r="C89" s="11" t="s">
        <v>0</v>
      </c>
      <c r="D89" s="11" t="s">
        <v>0</v>
      </c>
      <c r="E89" s="11" t="s">
        <v>0</v>
      </c>
      <c r="F89" s="11" t="s">
        <v>0</v>
      </c>
      <c r="G89" s="11" t="s">
        <v>0</v>
      </c>
      <c r="H89" s="11" t="s">
        <v>0</v>
      </c>
      <c r="I89" s="11" t="s">
        <v>0</v>
      </c>
      <c r="J89" s="11" t="s">
        <v>0</v>
      </c>
      <c r="K89" s="11" t="s">
        <v>0</v>
      </c>
      <c r="L89" s="11" t="s">
        <v>0</v>
      </c>
      <c r="M89" s="30">
        <f>M90+M91</f>
        <v>10499999.939999999</v>
      </c>
      <c r="N89" s="30">
        <f t="shared" ref="N89:O89" si="27">N90+N91</f>
        <v>11268799</v>
      </c>
      <c r="O89" s="30">
        <f t="shared" si="27"/>
        <v>3960000</v>
      </c>
    </row>
    <row r="90" spans="1:18" ht="63" x14ac:dyDescent="0.2">
      <c r="A90" s="32" t="s">
        <v>76</v>
      </c>
      <c r="B90" s="29" t="s">
        <v>24</v>
      </c>
      <c r="C90" s="29" t="s">
        <v>15</v>
      </c>
      <c r="D90" s="29" t="s">
        <v>39</v>
      </c>
      <c r="E90" s="29" t="s">
        <v>41</v>
      </c>
      <c r="F90" s="29" t="s">
        <v>43</v>
      </c>
      <c r="G90" s="29" t="s">
        <v>39</v>
      </c>
      <c r="H90" s="29" t="s">
        <v>66</v>
      </c>
      <c r="I90" s="29" t="s">
        <v>63</v>
      </c>
      <c r="J90" s="38" t="s">
        <v>68</v>
      </c>
      <c r="K90" s="38" t="s">
        <v>146</v>
      </c>
      <c r="L90" s="38" t="s">
        <v>47</v>
      </c>
      <c r="M90" s="40">
        <v>0</v>
      </c>
      <c r="N90" s="40">
        <v>0</v>
      </c>
      <c r="O90" s="40">
        <v>3960000</v>
      </c>
    </row>
    <row r="91" spans="1:18" ht="47.25" x14ac:dyDescent="0.2">
      <c r="A91" s="32" t="s">
        <v>266</v>
      </c>
      <c r="B91" s="29" t="s">
        <v>24</v>
      </c>
      <c r="C91" s="29" t="s">
        <v>15</v>
      </c>
      <c r="D91" s="29" t="s">
        <v>39</v>
      </c>
      <c r="E91" s="29" t="s">
        <v>41</v>
      </c>
      <c r="F91" s="29" t="s">
        <v>43</v>
      </c>
      <c r="G91" s="29" t="s">
        <v>39</v>
      </c>
      <c r="H91" s="29" t="s">
        <v>66</v>
      </c>
      <c r="I91" s="29" t="s">
        <v>63</v>
      </c>
      <c r="J91" s="38" t="s">
        <v>68</v>
      </c>
      <c r="K91" s="38" t="s">
        <v>147</v>
      </c>
      <c r="L91" s="38" t="s">
        <v>71</v>
      </c>
      <c r="M91" s="40">
        <v>10499999.939999999</v>
      </c>
      <c r="N91" s="40">
        <v>11268799</v>
      </c>
      <c r="O91" s="40">
        <v>0</v>
      </c>
    </row>
    <row r="92" spans="1:18" ht="15.75" x14ac:dyDescent="0.2">
      <c r="A92" s="33" t="s">
        <v>131</v>
      </c>
      <c r="B92" s="11" t="s">
        <v>0</v>
      </c>
      <c r="C92" s="11" t="s">
        <v>0</v>
      </c>
      <c r="D92" s="11" t="s">
        <v>0</v>
      </c>
      <c r="E92" s="11" t="s">
        <v>0</v>
      </c>
      <c r="F92" s="11" t="s">
        <v>0</v>
      </c>
      <c r="G92" s="11" t="s">
        <v>0</v>
      </c>
      <c r="H92" s="11" t="s">
        <v>0</v>
      </c>
      <c r="I92" s="11" t="s">
        <v>0</v>
      </c>
      <c r="J92" s="11" t="s">
        <v>0</v>
      </c>
      <c r="K92" s="11" t="s">
        <v>0</v>
      </c>
      <c r="L92" s="11" t="s">
        <v>0</v>
      </c>
      <c r="M92" s="30">
        <f>M93</f>
        <v>0</v>
      </c>
      <c r="N92" s="30">
        <f t="shared" ref="N92:O94" si="28">N93</f>
        <v>0</v>
      </c>
      <c r="O92" s="30">
        <f t="shared" si="28"/>
        <v>5940000</v>
      </c>
    </row>
    <row r="93" spans="1:18" ht="47.25" x14ac:dyDescent="0.2">
      <c r="A93" s="15" t="s">
        <v>77</v>
      </c>
      <c r="B93" s="16" t="s">
        <v>24</v>
      </c>
      <c r="C93" s="16" t="s">
        <v>15</v>
      </c>
      <c r="D93" s="16" t="s">
        <v>39</v>
      </c>
      <c r="E93" s="16" t="s">
        <v>41</v>
      </c>
      <c r="F93" s="16" t="s">
        <v>43</v>
      </c>
      <c r="G93" s="16" t="s">
        <v>39</v>
      </c>
      <c r="H93" s="16" t="s">
        <v>66</v>
      </c>
      <c r="I93" s="16" t="s">
        <v>63</v>
      </c>
      <c r="J93" s="17" t="s">
        <v>70</v>
      </c>
      <c r="K93" s="17" t="s">
        <v>55</v>
      </c>
      <c r="L93" s="17" t="s">
        <v>47</v>
      </c>
      <c r="M93" s="18">
        <v>0</v>
      </c>
      <c r="N93" s="18">
        <v>0</v>
      </c>
      <c r="O93" s="18">
        <v>5940000</v>
      </c>
    </row>
    <row r="94" spans="1:18" ht="47.25" x14ac:dyDescent="0.2">
      <c r="A94" s="7" t="s">
        <v>150</v>
      </c>
      <c r="B94" s="19" t="s">
        <v>0</v>
      </c>
      <c r="C94" s="19" t="s">
        <v>0</v>
      </c>
      <c r="D94" s="19" t="s">
        <v>0</v>
      </c>
      <c r="E94" s="19" t="s">
        <v>0</v>
      </c>
      <c r="F94" s="19" t="s">
        <v>0</v>
      </c>
      <c r="G94" s="19" t="s">
        <v>0</v>
      </c>
      <c r="H94" s="19" t="s">
        <v>0</v>
      </c>
      <c r="I94" s="19" t="s">
        <v>0</v>
      </c>
      <c r="J94" s="19" t="s">
        <v>0</v>
      </c>
      <c r="K94" s="19" t="s">
        <v>0</v>
      </c>
      <c r="L94" s="19" t="s">
        <v>0</v>
      </c>
      <c r="M94" s="10">
        <f>M95</f>
        <v>0</v>
      </c>
      <c r="N94" s="10">
        <f t="shared" si="28"/>
        <v>0</v>
      </c>
      <c r="O94" s="10">
        <f t="shared" si="28"/>
        <v>5445000</v>
      </c>
    </row>
    <row r="95" spans="1:18" ht="47.25" x14ac:dyDescent="0.2">
      <c r="A95" s="5" t="s">
        <v>74</v>
      </c>
      <c r="B95" s="6" t="s">
        <v>24</v>
      </c>
      <c r="C95" s="6" t="s">
        <v>15</v>
      </c>
      <c r="D95" s="6" t="s">
        <v>39</v>
      </c>
      <c r="E95" s="6" t="s">
        <v>41</v>
      </c>
      <c r="F95" s="6" t="s">
        <v>43</v>
      </c>
      <c r="G95" s="6" t="s">
        <v>39</v>
      </c>
      <c r="H95" s="6" t="s">
        <v>66</v>
      </c>
      <c r="I95" s="6" t="s">
        <v>63</v>
      </c>
      <c r="J95" s="3" t="s">
        <v>68</v>
      </c>
      <c r="K95" s="3" t="s">
        <v>151</v>
      </c>
      <c r="L95" s="3" t="s">
        <v>47</v>
      </c>
      <c r="M95" s="8">
        <v>0</v>
      </c>
      <c r="N95" s="8">
        <v>0</v>
      </c>
      <c r="O95" s="8">
        <v>5445000</v>
      </c>
    </row>
    <row r="96" spans="1:18" s="50" customFormat="1" ht="47.25" x14ac:dyDescent="0.2">
      <c r="A96" s="7" t="s">
        <v>133</v>
      </c>
      <c r="B96" s="9"/>
      <c r="C96" s="9"/>
      <c r="D96" s="9"/>
      <c r="E96" s="9"/>
      <c r="F96" s="9"/>
      <c r="G96" s="9"/>
      <c r="H96" s="9"/>
      <c r="I96" s="9"/>
      <c r="J96" s="4"/>
      <c r="K96" s="4"/>
      <c r="L96" s="4"/>
      <c r="M96" s="10">
        <f>M97</f>
        <v>0</v>
      </c>
      <c r="N96" s="10">
        <f t="shared" ref="N96:O96" si="29">N97</f>
        <v>16830000</v>
      </c>
      <c r="O96" s="10">
        <f t="shared" si="29"/>
        <v>0</v>
      </c>
      <c r="P96" s="49"/>
      <c r="Q96" s="49"/>
      <c r="R96" s="49"/>
    </row>
    <row r="97" spans="1:18" ht="47.25" x14ac:dyDescent="0.2">
      <c r="A97" s="20" t="s">
        <v>79</v>
      </c>
      <c r="B97" s="21" t="s">
        <v>24</v>
      </c>
      <c r="C97" s="21" t="s">
        <v>15</v>
      </c>
      <c r="D97" s="21" t="s">
        <v>39</v>
      </c>
      <c r="E97" s="21" t="s">
        <v>41</v>
      </c>
      <c r="F97" s="21" t="s">
        <v>43</v>
      </c>
      <c r="G97" s="21" t="s">
        <v>39</v>
      </c>
      <c r="H97" s="21" t="s">
        <v>66</v>
      </c>
      <c r="I97" s="21" t="s">
        <v>63</v>
      </c>
      <c r="J97" s="22" t="s">
        <v>70</v>
      </c>
      <c r="K97" s="22" t="s">
        <v>55</v>
      </c>
      <c r="L97" s="22" t="s">
        <v>71</v>
      </c>
      <c r="M97" s="23">
        <v>0</v>
      </c>
      <c r="N97" s="23">
        <v>16830000</v>
      </c>
      <c r="O97" s="23">
        <v>0</v>
      </c>
    </row>
    <row r="98" spans="1:18" s="50" customFormat="1" ht="47.25" x14ac:dyDescent="0.2">
      <c r="A98" s="33" t="s">
        <v>134</v>
      </c>
      <c r="B98" s="31"/>
      <c r="C98" s="31"/>
      <c r="D98" s="31"/>
      <c r="E98" s="31"/>
      <c r="F98" s="31"/>
      <c r="G98" s="31"/>
      <c r="H98" s="31"/>
      <c r="I98" s="31"/>
      <c r="J98" s="37"/>
      <c r="K98" s="37"/>
      <c r="L98" s="37"/>
      <c r="M98" s="30">
        <f>M99</f>
        <v>0</v>
      </c>
      <c r="N98" s="30">
        <f t="shared" ref="N98:O98" si="30">N99</f>
        <v>0</v>
      </c>
      <c r="O98" s="30">
        <f t="shared" si="30"/>
        <v>2970000</v>
      </c>
      <c r="P98" s="49"/>
      <c r="Q98" s="49"/>
      <c r="R98" s="49"/>
    </row>
    <row r="99" spans="1:18" ht="47.25" x14ac:dyDescent="0.2">
      <c r="A99" s="32" t="s">
        <v>80</v>
      </c>
      <c r="B99" s="29" t="s">
        <v>24</v>
      </c>
      <c r="C99" s="29" t="s">
        <v>15</v>
      </c>
      <c r="D99" s="29" t="s">
        <v>39</v>
      </c>
      <c r="E99" s="29" t="s">
        <v>41</v>
      </c>
      <c r="F99" s="29" t="s">
        <v>43</v>
      </c>
      <c r="G99" s="29" t="s">
        <v>39</v>
      </c>
      <c r="H99" s="29" t="s">
        <v>66</v>
      </c>
      <c r="I99" s="29" t="s">
        <v>63</v>
      </c>
      <c r="J99" s="38" t="s">
        <v>68</v>
      </c>
      <c r="K99" s="38" t="s">
        <v>148</v>
      </c>
      <c r="L99" s="38" t="s">
        <v>47</v>
      </c>
      <c r="M99" s="40">
        <v>0</v>
      </c>
      <c r="N99" s="40">
        <v>0</v>
      </c>
      <c r="O99" s="40">
        <v>2970000</v>
      </c>
    </row>
    <row r="100" spans="1:18" ht="47.25" x14ac:dyDescent="0.2">
      <c r="A100" s="33" t="s">
        <v>132</v>
      </c>
      <c r="B100" s="11" t="s">
        <v>0</v>
      </c>
      <c r="C100" s="11" t="s">
        <v>0</v>
      </c>
      <c r="D100" s="11" t="s">
        <v>0</v>
      </c>
      <c r="E100" s="11" t="s">
        <v>0</v>
      </c>
      <c r="F100" s="11" t="s">
        <v>0</v>
      </c>
      <c r="G100" s="11" t="s">
        <v>0</v>
      </c>
      <c r="H100" s="11" t="s">
        <v>0</v>
      </c>
      <c r="I100" s="11" t="s">
        <v>0</v>
      </c>
      <c r="J100" s="11" t="s">
        <v>0</v>
      </c>
      <c r="K100" s="11" t="s">
        <v>0</v>
      </c>
      <c r="L100" s="11" t="s">
        <v>0</v>
      </c>
      <c r="M100" s="30">
        <f>M101</f>
        <v>0</v>
      </c>
      <c r="N100" s="30">
        <f t="shared" ref="N100:O100" si="31">N101</f>
        <v>3960000</v>
      </c>
      <c r="O100" s="30">
        <f t="shared" si="31"/>
        <v>0</v>
      </c>
    </row>
    <row r="101" spans="1:18" ht="47.25" x14ac:dyDescent="0.2">
      <c r="A101" s="32" t="s">
        <v>78</v>
      </c>
      <c r="B101" s="29" t="s">
        <v>24</v>
      </c>
      <c r="C101" s="29" t="s">
        <v>15</v>
      </c>
      <c r="D101" s="29" t="s">
        <v>39</v>
      </c>
      <c r="E101" s="29" t="s">
        <v>41</v>
      </c>
      <c r="F101" s="29" t="s">
        <v>43</v>
      </c>
      <c r="G101" s="29" t="s">
        <v>39</v>
      </c>
      <c r="H101" s="29" t="s">
        <v>66</v>
      </c>
      <c r="I101" s="29" t="s">
        <v>63</v>
      </c>
      <c r="J101" s="22" t="s">
        <v>70</v>
      </c>
      <c r="K101" s="38" t="s">
        <v>149</v>
      </c>
      <c r="L101" s="38" t="s">
        <v>71</v>
      </c>
      <c r="M101" s="40">
        <v>0</v>
      </c>
      <c r="N101" s="40">
        <v>3960000</v>
      </c>
      <c r="O101" s="40">
        <v>0</v>
      </c>
    </row>
    <row r="102" spans="1:18" ht="173.25" x14ac:dyDescent="0.2">
      <c r="A102" s="53" t="s">
        <v>288</v>
      </c>
      <c r="B102" s="31" t="s">
        <v>24</v>
      </c>
      <c r="C102" s="31" t="s">
        <v>15</v>
      </c>
      <c r="D102" s="31" t="s">
        <v>39</v>
      </c>
      <c r="E102" s="31" t="s">
        <v>41</v>
      </c>
      <c r="F102" s="31" t="s">
        <v>43</v>
      </c>
      <c r="G102" s="31" t="s">
        <v>39</v>
      </c>
      <c r="H102" s="31" t="s">
        <v>289</v>
      </c>
      <c r="I102" s="31" t="s">
        <v>0</v>
      </c>
      <c r="J102" s="31"/>
      <c r="K102" s="31"/>
      <c r="L102" s="31"/>
      <c r="M102" s="30">
        <f>M103</f>
        <v>0</v>
      </c>
      <c r="N102" s="30">
        <f t="shared" ref="N102:O102" si="32">N103</f>
        <v>354820440</v>
      </c>
      <c r="O102" s="30">
        <f t="shared" si="32"/>
        <v>622105350</v>
      </c>
    </row>
    <row r="103" spans="1:18" ht="63" x14ac:dyDescent="0.2">
      <c r="A103" s="44" t="s">
        <v>62</v>
      </c>
      <c r="B103" s="31" t="s">
        <v>24</v>
      </c>
      <c r="C103" s="31" t="s">
        <v>15</v>
      </c>
      <c r="D103" s="31" t="s">
        <v>39</v>
      </c>
      <c r="E103" s="31" t="s">
        <v>41</v>
      </c>
      <c r="F103" s="31" t="s">
        <v>43</v>
      </c>
      <c r="G103" s="31" t="s">
        <v>39</v>
      </c>
      <c r="H103" s="31" t="s">
        <v>289</v>
      </c>
      <c r="I103" s="31" t="s">
        <v>63</v>
      </c>
      <c r="J103" s="31"/>
      <c r="K103" s="31"/>
      <c r="L103" s="31"/>
      <c r="M103" s="30">
        <f>M104</f>
        <v>0</v>
      </c>
      <c r="N103" s="30">
        <f t="shared" ref="N103" si="33">N104</f>
        <v>354820440</v>
      </c>
      <c r="O103" s="30">
        <f t="shared" ref="O103:O104" si="34">O104</f>
        <v>622105350</v>
      </c>
    </row>
    <row r="104" spans="1:18" ht="15.75" x14ac:dyDescent="0.2">
      <c r="A104" s="44" t="s">
        <v>135</v>
      </c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0">
        <f>M105</f>
        <v>0</v>
      </c>
      <c r="N104" s="30">
        <f t="shared" ref="N104" si="35">N105</f>
        <v>354820440</v>
      </c>
      <c r="O104" s="30">
        <f t="shared" si="34"/>
        <v>622105350</v>
      </c>
    </row>
    <row r="105" spans="1:18" ht="51" x14ac:dyDescent="0.2">
      <c r="A105" s="14" t="s">
        <v>290</v>
      </c>
      <c r="B105" s="29" t="s">
        <v>24</v>
      </c>
      <c r="C105" s="29" t="s">
        <v>15</v>
      </c>
      <c r="D105" s="29" t="s">
        <v>39</v>
      </c>
      <c r="E105" s="29" t="s">
        <v>41</v>
      </c>
      <c r="F105" s="29" t="s">
        <v>43</v>
      </c>
      <c r="G105" s="29" t="s">
        <v>39</v>
      </c>
      <c r="H105" s="29" t="s">
        <v>289</v>
      </c>
      <c r="I105" s="29" t="s">
        <v>63</v>
      </c>
      <c r="J105" s="54" t="s">
        <v>168</v>
      </c>
      <c r="K105" s="55">
        <v>90</v>
      </c>
      <c r="L105" s="56">
        <v>2027</v>
      </c>
      <c r="M105" s="40">
        <v>0</v>
      </c>
      <c r="N105" s="40">
        <v>354820440</v>
      </c>
      <c r="O105" s="40">
        <v>622105350</v>
      </c>
    </row>
    <row r="106" spans="1:18" s="50" customFormat="1" ht="78.75" x14ac:dyDescent="0.2">
      <c r="A106" s="33" t="s">
        <v>267</v>
      </c>
      <c r="B106" s="31" t="s">
        <v>24</v>
      </c>
      <c r="C106" s="31" t="s">
        <v>15</v>
      </c>
      <c r="D106" s="31" t="s">
        <v>170</v>
      </c>
      <c r="E106" s="31" t="s">
        <v>0</v>
      </c>
      <c r="F106" s="31" t="s">
        <v>0</v>
      </c>
      <c r="G106" s="31" t="s">
        <v>0</v>
      </c>
      <c r="H106" s="31" t="s">
        <v>0</v>
      </c>
      <c r="I106" s="31" t="s">
        <v>0</v>
      </c>
      <c r="J106" s="24" t="s">
        <v>0</v>
      </c>
      <c r="K106" s="37" t="s">
        <v>0</v>
      </c>
      <c r="L106" s="37" t="s">
        <v>0</v>
      </c>
      <c r="M106" s="30">
        <f>M107</f>
        <v>3407536.23</v>
      </c>
      <c r="N106" s="30">
        <f t="shared" ref="N106:O110" si="36">N107</f>
        <v>0</v>
      </c>
      <c r="O106" s="30">
        <f t="shared" si="36"/>
        <v>0</v>
      </c>
      <c r="P106" s="49"/>
      <c r="Q106" s="49"/>
      <c r="R106" s="49"/>
    </row>
    <row r="107" spans="1:18" s="50" customFormat="1" ht="63" x14ac:dyDescent="0.2">
      <c r="A107" s="33" t="s">
        <v>40</v>
      </c>
      <c r="B107" s="31" t="s">
        <v>24</v>
      </c>
      <c r="C107" s="31" t="s">
        <v>15</v>
      </c>
      <c r="D107" s="31" t="s">
        <v>170</v>
      </c>
      <c r="E107" s="31" t="s">
        <v>41</v>
      </c>
      <c r="F107" s="31" t="s">
        <v>0</v>
      </c>
      <c r="G107" s="31" t="s">
        <v>0</v>
      </c>
      <c r="H107" s="31" t="s">
        <v>0</v>
      </c>
      <c r="I107" s="31" t="s">
        <v>0</v>
      </c>
      <c r="J107" s="24" t="s">
        <v>0</v>
      </c>
      <c r="K107" s="37" t="s">
        <v>0</v>
      </c>
      <c r="L107" s="37" t="s">
        <v>0</v>
      </c>
      <c r="M107" s="30">
        <f>M108</f>
        <v>3407536.23</v>
      </c>
      <c r="N107" s="30">
        <f t="shared" si="36"/>
        <v>0</v>
      </c>
      <c r="O107" s="30">
        <f t="shared" si="36"/>
        <v>0</v>
      </c>
      <c r="P107" s="49"/>
      <c r="Q107" s="49"/>
      <c r="R107" s="49"/>
    </row>
    <row r="108" spans="1:18" s="50" customFormat="1" ht="15.75" x14ac:dyDescent="0.2">
      <c r="A108" s="33" t="s">
        <v>42</v>
      </c>
      <c r="B108" s="31" t="s">
        <v>24</v>
      </c>
      <c r="C108" s="31" t="s">
        <v>15</v>
      </c>
      <c r="D108" s="31" t="s">
        <v>170</v>
      </c>
      <c r="E108" s="31" t="s">
        <v>41</v>
      </c>
      <c r="F108" s="31" t="s">
        <v>43</v>
      </c>
      <c r="G108" s="31" t="s">
        <v>0</v>
      </c>
      <c r="H108" s="31" t="s">
        <v>0</v>
      </c>
      <c r="I108" s="31" t="s">
        <v>0</v>
      </c>
      <c r="J108" s="24" t="s">
        <v>0</v>
      </c>
      <c r="K108" s="37" t="s">
        <v>0</v>
      </c>
      <c r="L108" s="37" t="s">
        <v>0</v>
      </c>
      <c r="M108" s="30">
        <f>M109</f>
        <v>3407536.23</v>
      </c>
      <c r="N108" s="30">
        <f t="shared" si="36"/>
        <v>0</v>
      </c>
      <c r="O108" s="30">
        <f t="shared" si="36"/>
        <v>0</v>
      </c>
      <c r="P108" s="49"/>
      <c r="Q108" s="49"/>
      <c r="R108" s="49"/>
    </row>
    <row r="109" spans="1:18" s="50" customFormat="1" ht="15.75" x14ac:dyDescent="0.2">
      <c r="A109" s="33" t="s">
        <v>44</v>
      </c>
      <c r="B109" s="31" t="s">
        <v>24</v>
      </c>
      <c r="C109" s="31" t="s">
        <v>15</v>
      </c>
      <c r="D109" s="31" t="s">
        <v>170</v>
      </c>
      <c r="E109" s="31" t="s">
        <v>41</v>
      </c>
      <c r="F109" s="31" t="s">
        <v>43</v>
      </c>
      <c r="G109" s="31" t="s">
        <v>39</v>
      </c>
      <c r="H109" s="31" t="s">
        <v>0</v>
      </c>
      <c r="I109" s="31" t="s">
        <v>0</v>
      </c>
      <c r="J109" s="24" t="s">
        <v>0</v>
      </c>
      <c r="K109" s="37" t="s">
        <v>0</v>
      </c>
      <c r="L109" s="37" t="s">
        <v>0</v>
      </c>
      <c r="M109" s="30">
        <f>M110</f>
        <v>3407536.23</v>
      </c>
      <c r="N109" s="30">
        <f t="shared" si="36"/>
        <v>0</v>
      </c>
      <c r="O109" s="30">
        <f t="shared" si="36"/>
        <v>0</v>
      </c>
      <c r="P109" s="49"/>
      <c r="Q109" s="49"/>
      <c r="R109" s="49"/>
    </row>
    <row r="110" spans="1:18" s="50" customFormat="1" ht="63" x14ac:dyDescent="0.2">
      <c r="A110" s="33" t="s">
        <v>268</v>
      </c>
      <c r="B110" s="31" t="s">
        <v>24</v>
      </c>
      <c r="C110" s="31" t="s">
        <v>15</v>
      </c>
      <c r="D110" s="31" t="s">
        <v>170</v>
      </c>
      <c r="E110" s="31" t="s">
        <v>41</v>
      </c>
      <c r="F110" s="31" t="s">
        <v>43</v>
      </c>
      <c r="G110" s="31" t="s">
        <v>39</v>
      </c>
      <c r="H110" s="31" t="s">
        <v>269</v>
      </c>
      <c r="I110" s="31" t="s">
        <v>0</v>
      </c>
      <c r="J110" s="24" t="s">
        <v>0</v>
      </c>
      <c r="K110" s="37" t="s">
        <v>0</v>
      </c>
      <c r="L110" s="37" t="s">
        <v>0</v>
      </c>
      <c r="M110" s="30">
        <f>M111</f>
        <v>3407536.23</v>
      </c>
      <c r="N110" s="30">
        <f t="shared" si="36"/>
        <v>0</v>
      </c>
      <c r="O110" s="30">
        <f t="shared" si="36"/>
        <v>0</v>
      </c>
      <c r="P110" s="49"/>
      <c r="Q110" s="49"/>
      <c r="R110" s="49"/>
    </row>
    <row r="111" spans="1:18" s="50" customFormat="1" ht="63" x14ac:dyDescent="0.2">
      <c r="A111" s="33" t="s">
        <v>62</v>
      </c>
      <c r="B111" s="31" t="s">
        <v>24</v>
      </c>
      <c r="C111" s="31" t="s">
        <v>15</v>
      </c>
      <c r="D111" s="31" t="s">
        <v>170</v>
      </c>
      <c r="E111" s="31" t="s">
        <v>41</v>
      </c>
      <c r="F111" s="31" t="s">
        <v>43</v>
      </c>
      <c r="G111" s="31" t="s">
        <v>39</v>
      </c>
      <c r="H111" s="31" t="s">
        <v>269</v>
      </c>
      <c r="I111" s="31" t="s">
        <v>63</v>
      </c>
      <c r="J111" s="24" t="s">
        <v>0</v>
      </c>
      <c r="K111" s="37" t="s">
        <v>0</v>
      </c>
      <c r="L111" s="37" t="s">
        <v>0</v>
      </c>
      <c r="M111" s="30">
        <f>M112+M114</f>
        <v>3407536.23</v>
      </c>
      <c r="N111" s="30">
        <f t="shared" ref="N111:O111" si="37">N112+N114</f>
        <v>0</v>
      </c>
      <c r="O111" s="30">
        <f t="shared" si="37"/>
        <v>0</v>
      </c>
      <c r="P111" s="49"/>
      <c r="Q111" s="49"/>
      <c r="R111" s="49"/>
    </row>
    <row r="112" spans="1:18" s="50" customFormat="1" ht="31.5" x14ac:dyDescent="0.2">
      <c r="A112" s="33" t="s">
        <v>270</v>
      </c>
      <c r="B112" s="31" t="s">
        <v>0</v>
      </c>
      <c r="C112" s="31" t="s">
        <v>0</v>
      </c>
      <c r="D112" s="31" t="s">
        <v>0</v>
      </c>
      <c r="E112" s="31" t="s">
        <v>0</v>
      </c>
      <c r="F112" s="31" t="s">
        <v>0</v>
      </c>
      <c r="G112" s="31" t="s">
        <v>0</v>
      </c>
      <c r="H112" s="31" t="s">
        <v>0</v>
      </c>
      <c r="I112" s="31" t="s">
        <v>0</v>
      </c>
      <c r="J112" s="24"/>
      <c r="K112" s="37"/>
      <c r="L112" s="37"/>
      <c r="M112" s="30">
        <f>M113</f>
        <v>1197978.02</v>
      </c>
      <c r="N112" s="30">
        <f t="shared" ref="N112:O112" si="38">N113</f>
        <v>0</v>
      </c>
      <c r="O112" s="30">
        <f t="shared" si="38"/>
        <v>0</v>
      </c>
      <c r="P112" s="49"/>
      <c r="Q112" s="49"/>
      <c r="R112" s="49"/>
    </row>
    <row r="113" spans="1:18" ht="51" x14ac:dyDescent="0.2">
      <c r="A113" s="32" t="s">
        <v>271</v>
      </c>
      <c r="B113" s="29" t="s">
        <v>24</v>
      </c>
      <c r="C113" s="29" t="s">
        <v>15</v>
      </c>
      <c r="D113" s="29" t="s">
        <v>170</v>
      </c>
      <c r="E113" s="29" t="s">
        <v>41</v>
      </c>
      <c r="F113" s="29" t="s">
        <v>43</v>
      </c>
      <c r="G113" s="29" t="s">
        <v>39</v>
      </c>
      <c r="H113" s="29" t="s">
        <v>269</v>
      </c>
      <c r="I113" s="29" t="s">
        <v>63</v>
      </c>
      <c r="J113" s="22" t="s">
        <v>168</v>
      </c>
      <c r="K113" s="38" t="s">
        <v>272</v>
      </c>
      <c r="L113" s="38">
        <v>2025</v>
      </c>
      <c r="M113" s="40">
        <v>1197978.02</v>
      </c>
      <c r="N113" s="40">
        <v>0</v>
      </c>
      <c r="O113" s="40">
        <v>0</v>
      </c>
    </row>
    <row r="114" spans="1:18" s="50" customFormat="1" ht="31.5" x14ac:dyDescent="0.2">
      <c r="A114" s="33" t="s">
        <v>273</v>
      </c>
      <c r="B114" s="31" t="s">
        <v>0</v>
      </c>
      <c r="C114" s="31" t="s">
        <v>0</v>
      </c>
      <c r="D114" s="31" t="s">
        <v>0</v>
      </c>
      <c r="E114" s="31" t="s">
        <v>0</v>
      </c>
      <c r="F114" s="31" t="s">
        <v>0</v>
      </c>
      <c r="G114" s="31" t="s">
        <v>0</v>
      </c>
      <c r="H114" s="31" t="s">
        <v>0</v>
      </c>
      <c r="I114" s="31" t="s">
        <v>0</v>
      </c>
      <c r="J114" s="24"/>
      <c r="K114" s="37"/>
      <c r="L114" s="37"/>
      <c r="M114" s="30">
        <f>M115</f>
        <v>2209558.21</v>
      </c>
      <c r="N114" s="30">
        <f t="shared" ref="N114:O114" si="39">N115</f>
        <v>0</v>
      </c>
      <c r="O114" s="30">
        <f t="shared" si="39"/>
        <v>0</v>
      </c>
      <c r="P114" s="49"/>
      <c r="Q114" s="49"/>
      <c r="R114" s="49"/>
    </row>
    <row r="115" spans="1:18" ht="51" x14ac:dyDescent="0.2">
      <c r="A115" s="32" t="s">
        <v>274</v>
      </c>
      <c r="B115" s="29" t="s">
        <v>24</v>
      </c>
      <c r="C115" s="29" t="s">
        <v>15</v>
      </c>
      <c r="D115" s="29" t="s">
        <v>170</v>
      </c>
      <c r="E115" s="29" t="s">
        <v>41</v>
      </c>
      <c r="F115" s="29" t="s">
        <v>43</v>
      </c>
      <c r="G115" s="29" t="s">
        <v>39</v>
      </c>
      <c r="H115" s="29" t="s">
        <v>269</v>
      </c>
      <c r="I115" s="29" t="s">
        <v>63</v>
      </c>
      <c r="J115" s="22" t="s">
        <v>168</v>
      </c>
      <c r="K115" s="38" t="s">
        <v>275</v>
      </c>
      <c r="L115" s="38">
        <v>2025</v>
      </c>
      <c r="M115" s="40">
        <v>2209558.21</v>
      </c>
      <c r="N115" s="40">
        <v>0</v>
      </c>
      <c r="O115" s="40">
        <v>0</v>
      </c>
    </row>
    <row r="116" spans="1:18" s="50" customFormat="1" ht="31.5" x14ac:dyDescent="0.2">
      <c r="A116" s="33" t="s">
        <v>48</v>
      </c>
      <c r="B116" s="31" t="s">
        <v>25</v>
      </c>
      <c r="C116" s="31"/>
      <c r="D116" s="31"/>
      <c r="E116" s="31"/>
      <c r="F116" s="31"/>
      <c r="G116" s="31"/>
      <c r="H116" s="31"/>
      <c r="I116" s="31"/>
      <c r="J116" s="37"/>
      <c r="K116" s="37"/>
      <c r="L116" s="37"/>
      <c r="M116" s="30">
        <f>M117+M132</f>
        <v>405918709.59999996</v>
      </c>
      <c r="N116" s="30">
        <f>N117+N132</f>
        <v>0</v>
      </c>
      <c r="O116" s="30">
        <f>O117+O132</f>
        <v>252525253</v>
      </c>
      <c r="P116" s="49"/>
      <c r="Q116" s="49"/>
      <c r="R116" s="49"/>
    </row>
    <row r="117" spans="1:18" s="50" customFormat="1" ht="47.25" x14ac:dyDescent="0.2">
      <c r="A117" s="33" t="s">
        <v>186</v>
      </c>
      <c r="B117" s="31" t="s">
        <v>25</v>
      </c>
      <c r="C117" s="31" t="s">
        <v>14</v>
      </c>
      <c r="D117" s="31" t="s">
        <v>187</v>
      </c>
      <c r="E117" s="31" t="s">
        <v>0</v>
      </c>
      <c r="F117" s="31" t="s">
        <v>0</v>
      </c>
      <c r="G117" s="31" t="s">
        <v>0</v>
      </c>
      <c r="H117" s="31" t="s">
        <v>0</v>
      </c>
      <c r="I117" s="31" t="s">
        <v>0</v>
      </c>
      <c r="J117" s="37"/>
      <c r="K117" s="37"/>
      <c r="L117" s="37"/>
      <c r="M117" s="30">
        <f>M118+M125</f>
        <v>76415217.209999993</v>
      </c>
      <c r="N117" s="30">
        <f t="shared" ref="N117:O117" si="40">N118+N125</f>
        <v>0</v>
      </c>
      <c r="O117" s="30">
        <f t="shared" si="40"/>
        <v>252525253</v>
      </c>
      <c r="P117" s="49"/>
      <c r="Q117" s="49"/>
      <c r="R117" s="49"/>
    </row>
    <row r="118" spans="1:18" s="50" customFormat="1" ht="31.5" x14ac:dyDescent="0.2">
      <c r="A118" s="33" t="s">
        <v>119</v>
      </c>
      <c r="B118" s="31" t="s">
        <v>25</v>
      </c>
      <c r="C118" s="31" t="s">
        <v>14</v>
      </c>
      <c r="D118" s="31" t="s">
        <v>187</v>
      </c>
      <c r="E118" s="31" t="s">
        <v>50</v>
      </c>
      <c r="F118" s="31"/>
      <c r="G118" s="31"/>
      <c r="H118" s="31"/>
      <c r="I118" s="31"/>
      <c r="J118" s="37"/>
      <c r="K118" s="37"/>
      <c r="L118" s="37"/>
      <c r="M118" s="30">
        <f t="shared" ref="M118:O123" si="41">M119</f>
        <v>76415217.209999993</v>
      </c>
      <c r="N118" s="30">
        <f t="shared" si="41"/>
        <v>0</v>
      </c>
      <c r="O118" s="30">
        <f t="shared" si="41"/>
        <v>0</v>
      </c>
      <c r="P118" s="49"/>
      <c r="Q118" s="49"/>
      <c r="R118" s="49"/>
    </row>
    <row r="119" spans="1:18" s="50" customFormat="1" ht="15.75" x14ac:dyDescent="0.2">
      <c r="A119" s="33" t="s">
        <v>83</v>
      </c>
      <c r="B119" s="31" t="s">
        <v>25</v>
      </c>
      <c r="C119" s="31" t="s">
        <v>14</v>
      </c>
      <c r="D119" s="31" t="s">
        <v>187</v>
      </c>
      <c r="E119" s="31" t="s">
        <v>50</v>
      </c>
      <c r="F119" s="31" t="s">
        <v>33</v>
      </c>
      <c r="G119" s="31" t="s">
        <v>0</v>
      </c>
      <c r="H119" s="31" t="s">
        <v>0</v>
      </c>
      <c r="I119" s="31" t="s">
        <v>0</v>
      </c>
      <c r="J119" s="37"/>
      <c r="K119" s="37"/>
      <c r="L119" s="37"/>
      <c r="M119" s="30">
        <f t="shared" si="41"/>
        <v>76415217.209999993</v>
      </c>
      <c r="N119" s="30">
        <f t="shared" si="41"/>
        <v>0</v>
      </c>
      <c r="O119" s="30">
        <f t="shared" si="41"/>
        <v>0</v>
      </c>
      <c r="P119" s="49"/>
      <c r="Q119" s="49"/>
      <c r="R119" s="49"/>
    </row>
    <row r="120" spans="1:18" s="50" customFormat="1" ht="15.75" x14ac:dyDescent="0.2">
      <c r="A120" s="33" t="s">
        <v>169</v>
      </c>
      <c r="B120" s="31" t="s">
        <v>25</v>
      </c>
      <c r="C120" s="31" t="s">
        <v>14</v>
      </c>
      <c r="D120" s="31" t="s">
        <v>187</v>
      </c>
      <c r="E120" s="31" t="s">
        <v>50</v>
      </c>
      <c r="F120" s="31" t="s">
        <v>33</v>
      </c>
      <c r="G120" s="31" t="s">
        <v>170</v>
      </c>
      <c r="H120" s="31" t="s">
        <v>0</v>
      </c>
      <c r="I120" s="31" t="s">
        <v>0</v>
      </c>
      <c r="J120" s="37"/>
      <c r="K120" s="37"/>
      <c r="L120" s="37"/>
      <c r="M120" s="30">
        <f t="shared" si="41"/>
        <v>76415217.209999993</v>
      </c>
      <c r="N120" s="30">
        <f t="shared" si="41"/>
        <v>0</v>
      </c>
      <c r="O120" s="30">
        <f t="shared" si="41"/>
        <v>0</v>
      </c>
      <c r="P120" s="49"/>
      <c r="Q120" s="49"/>
      <c r="R120" s="49"/>
    </row>
    <row r="121" spans="1:18" s="50" customFormat="1" ht="78.75" x14ac:dyDescent="0.2">
      <c r="A121" s="33" t="s">
        <v>188</v>
      </c>
      <c r="B121" s="31" t="s">
        <v>25</v>
      </c>
      <c r="C121" s="31" t="s">
        <v>14</v>
      </c>
      <c r="D121" s="31" t="s">
        <v>187</v>
      </c>
      <c r="E121" s="31" t="s">
        <v>50</v>
      </c>
      <c r="F121" s="31" t="s">
        <v>33</v>
      </c>
      <c r="G121" s="31" t="s">
        <v>170</v>
      </c>
      <c r="H121" s="31" t="s">
        <v>242</v>
      </c>
      <c r="I121" s="31" t="s">
        <v>0</v>
      </c>
      <c r="J121" s="37"/>
      <c r="K121" s="37"/>
      <c r="L121" s="37"/>
      <c r="M121" s="30">
        <f t="shared" si="41"/>
        <v>76415217.209999993</v>
      </c>
      <c r="N121" s="30">
        <f t="shared" si="41"/>
        <v>0</v>
      </c>
      <c r="O121" s="30">
        <f t="shared" si="41"/>
        <v>0</v>
      </c>
      <c r="P121" s="49"/>
      <c r="Q121" s="49"/>
      <c r="R121" s="49"/>
    </row>
    <row r="122" spans="1:18" s="50" customFormat="1" ht="63" x14ac:dyDescent="0.2">
      <c r="A122" s="33" t="s">
        <v>62</v>
      </c>
      <c r="B122" s="31" t="s">
        <v>25</v>
      </c>
      <c r="C122" s="31" t="s">
        <v>14</v>
      </c>
      <c r="D122" s="31" t="s">
        <v>187</v>
      </c>
      <c r="E122" s="31" t="s">
        <v>50</v>
      </c>
      <c r="F122" s="31" t="s">
        <v>33</v>
      </c>
      <c r="G122" s="31" t="s">
        <v>170</v>
      </c>
      <c r="H122" s="31" t="s">
        <v>242</v>
      </c>
      <c r="I122" s="31" t="s">
        <v>63</v>
      </c>
      <c r="J122" s="37"/>
      <c r="K122" s="37"/>
      <c r="L122" s="37"/>
      <c r="M122" s="30">
        <f t="shared" si="41"/>
        <v>76415217.209999993</v>
      </c>
      <c r="N122" s="30">
        <f t="shared" si="41"/>
        <v>0</v>
      </c>
      <c r="O122" s="30">
        <f t="shared" si="41"/>
        <v>0</v>
      </c>
      <c r="P122" s="49"/>
      <c r="Q122" s="49"/>
      <c r="R122" s="49"/>
    </row>
    <row r="123" spans="1:18" s="50" customFormat="1" ht="15.75" x14ac:dyDescent="0.2">
      <c r="A123" s="33" t="s">
        <v>135</v>
      </c>
      <c r="B123" s="31"/>
      <c r="C123" s="31"/>
      <c r="D123" s="31"/>
      <c r="E123" s="31"/>
      <c r="F123" s="31"/>
      <c r="G123" s="31"/>
      <c r="H123" s="31"/>
      <c r="I123" s="31"/>
      <c r="J123" s="37"/>
      <c r="K123" s="37"/>
      <c r="L123" s="37"/>
      <c r="M123" s="30">
        <f t="shared" si="41"/>
        <v>76415217.209999993</v>
      </c>
      <c r="N123" s="30">
        <f t="shared" si="41"/>
        <v>0</v>
      </c>
      <c r="O123" s="30">
        <f t="shared" si="41"/>
        <v>0</v>
      </c>
      <c r="P123" s="49"/>
      <c r="Q123" s="49"/>
      <c r="R123" s="49"/>
    </row>
    <row r="124" spans="1:18" s="26" customFormat="1" ht="47.25" x14ac:dyDescent="0.2">
      <c r="A124" s="32" t="s">
        <v>261</v>
      </c>
      <c r="B124" s="29" t="s">
        <v>25</v>
      </c>
      <c r="C124" s="29" t="s">
        <v>14</v>
      </c>
      <c r="D124" s="29" t="s">
        <v>187</v>
      </c>
      <c r="E124" s="29" t="s">
        <v>50</v>
      </c>
      <c r="F124" s="29" t="s">
        <v>33</v>
      </c>
      <c r="G124" s="29" t="s">
        <v>170</v>
      </c>
      <c r="H124" s="29" t="s">
        <v>242</v>
      </c>
      <c r="I124" s="29" t="s">
        <v>63</v>
      </c>
      <c r="J124" s="48" t="s">
        <v>103</v>
      </c>
      <c r="K124" s="48" t="s">
        <v>260</v>
      </c>
      <c r="L124" s="48" t="s">
        <v>46</v>
      </c>
      <c r="M124" s="40">
        <f>4584917.21+71830300</f>
        <v>76415217.209999993</v>
      </c>
      <c r="N124" s="40">
        <v>0</v>
      </c>
      <c r="O124" s="40">
        <v>0</v>
      </c>
      <c r="P124" s="25"/>
      <c r="Q124" s="25"/>
      <c r="R124" s="25"/>
    </row>
    <row r="125" spans="1:18" s="50" customFormat="1" ht="31.5" x14ac:dyDescent="0.2">
      <c r="A125" s="33" t="s">
        <v>117</v>
      </c>
      <c r="B125" s="31" t="s">
        <v>25</v>
      </c>
      <c r="C125" s="31" t="s">
        <v>14</v>
      </c>
      <c r="D125" s="31" t="s">
        <v>187</v>
      </c>
      <c r="E125" s="31" t="s">
        <v>34</v>
      </c>
      <c r="F125" s="31" t="s">
        <v>0</v>
      </c>
      <c r="G125" s="31" t="s">
        <v>0</v>
      </c>
      <c r="H125" s="31" t="s">
        <v>0</v>
      </c>
      <c r="I125" s="31" t="s">
        <v>0</v>
      </c>
      <c r="J125" s="37"/>
      <c r="K125" s="37"/>
      <c r="L125" s="37"/>
      <c r="M125" s="30">
        <f t="shared" ref="M125:O130" si="42">M126</f>
        <v>0</v>
      </c>
      <c r="N125" s="30">
        <f t="shared" si="42"/>
        <v>0</v>
      </c>
      <c r="O125" s="30">
        <f t="shared" si="42"/>
        <v>252525253</v>
      </c>
      <c r="P125" s="49"/>
      <c r="Q125" s="49"/>
      <c r="R125" s="49"/>
    </row>
    <row r="126" spans="1:18" s="50" customFormat="1" ht="15.75" x14ac:dyDescent="0.2">
      <c r="A126" s="33" t="s">
        <v>83</v>
      </c>
      <c r="B126" s="31" t="s">
        <v>25</v>
      </c>
      <c r="C126" s="31" t="s">
        <v>14</v>
      </c>
      <c r="D126" s="31" t="s">
        <v>187</v>
      </c>
      <c r="E126" s="31" t="s">
        <v>34</v>
      </c>
      <c r="F126" s="31" t="s">
        <v>33</v>
      </c>
      <c r="G126" s="31" t="s">
        <v>0</v>
      </c>
      <c r="H126" s="31" t="s">
        <v>0</v>
      </c>
      <c r="I126" s="31" t="s">
        <v>0</v>
      </c>
      <c r="J126" s="37"/>
      <c r="K126" s="37"/>
      <c r="L126" s="37"/>
      <c r="M126" s="30">
        <f t="shared" si="42"/>
        <v>0</v>
      </c>
      <c r="N126" s="30">
        <f t="shared" si="42"/>
        <v>0</v>
      </c>
      <c r="O126" s="30">
        <f t="shared" si="42"/>
        <v>252525253</v>
      </c>
      <c r="P126" s="49"/>
      <c r="Q126" s="49"/>
      <c r="R126" s="49"/>
    </row>
    <row r="127" spans="1:18" s="50" customFormat="1" ht="15.75" x14ac:dyDescent="0.2">
      <c r="A127" s="33" t="s">
        <v>169</v>
      </c>
      <c r="B127" s="31" t="s">
        <v>25</v>
      </c>
      <c r="C127" s="31" t="s">
        <v>14</v>
      </c>
      <c r="D127" s="31" t="s">
        <v>187</v>
      </c>
      <c r="E127" s="31" t="s">
        <v>34</v>
      </c>
      <c r="F127" s="31" t="s">
        <v>33</v>
      </c>
      <c r="G127" s="31" t="s">
        <v>170</v>
      </c>
      <c r="H127" s="31" t="s">
        <v>0</v>
      </c>
      <c r="I127" s="31" t="s">
        <v>0</v>
      </c>
      <c r="J127" s="37"/>
      <c r="K127" s="37"/>
      <c r="L127" s="37"/>
      <c r="M127" s="30">
        <f t="shared" si="42"/>
        <v>0</v>
      </c>
      <c r="N127" s="30">
        <f t="shared" si="42"/>
        <v>0</v>
      </c>
      <c r="O127" s="30">
        <f t="shared" si="42"/>
        <v>252525253</v>
      </c>
      <c r="P127" s="49"/>
      <c r="Q127" s="49"/>
      <c r="R127" s="49"/>
    </row>
    <row r="128" spans="1:18" s="50" customFormat="1" ht="78.75" x14ac:dyDescent="0.2">
      <c r="A128" s="33" t="s">
        <v>188</v>
      </c>
      <c r="B128" s="31" t="s">
        <v>25</v>
      </c>
      <c r="C128" s="31" t="s">
        <v>14</v>
      </c>
      <c r="D128" s="31" t="s">
        <v>187</v>
      </c>
      <c r="E128" s="31" t="s">
        <v>34</v>
      </c>
      <c r="F128" s="31" t="s">
        <v>33</v>
      </c>
      <c r="G128" s="31" t="s">
        <v>170</v>
      </c>
      <c r="H128" s="31" t="s">
        <v>242</v>
      </c>
      <c r="I128" s="31" t="s">
        <v>0</v>
      </c>
      <c r="J128" s="37"/>
      <c r="K128" s="37"/>
      <c r="L128" s="37"/>
      <c r="M128" s="30">
        <f t="shared" si="42"/>
        <v>0</v>
      </c>
      <c r="N128" s="30">
        <f t="shared" si="42"/>
        <v>0</v>
      </c>
      <c r="O128" s="30">
        <f t="shared" si="42"/>
        <v>252525253</v>
      </c>
      <c r="P128" s="49"/>
      <c r="Q128" s="49"/>
      <c r="R128" s="49"/>
    </row>
    <row r="129" spans="1:18" s="50" customFormat="1" ht="63" x14ac:dyDescent="0.2">
      <c r="A129" s="33" t="s">
        <v>62</v>
      </c>
      <c r="B129" s="31" t="s">
        <v>25</v>
      </c>
      <c r="C129" s="31" t="s">
        <v>14</v>
      </c>
      <c r="D129" s="31" t="s">
        <v>187</v>
      </c>
      <c r="E129" s="31" t="s">
        <v>34</v>
      </c>
      <c r="F129" s="31" t="s">
        <v>33</v>
      </c>
      <c r="G129" s="31" t="s">
        <v>170</v>
      </c>
      <c r="H129" s="31" t="s">
        <v>242</v>
      </c>
      <c r="I129" s="31" t="s">
        <v>63</v>
      </c>
      <c r="J129" s="37"/>
      <c r="K129" s="37"/>
      <c r="L129" s="37"/>
      <c r="M129" s="30">
        <f t="shared" si="42"/>
        <v>0</v>
      </c>
      <c r="N129" s="30">
        <f t="shared" si="42"/>
        <v>0</v>
      </c>
      <c r="O129" s="30">
        <f t="shared" si="42"/>
        <v>252525253</v>
      </c>
      <c r="P129" s="49"/>
      <c r="Q129" s="49"/>
      <c r="R129" s="49"/>
    </row>
    <row r="130" spans="1:18" s="50" customFormat="1" ht="15.75" x14ac:dyDescent="0.2">
      <c r="A130" s="33" t="s">
        <v>135</v>
      </c>
      <c r="B130" s="31" t="s">
        <v>0</v>
      </c>
      <c r="C130" s="31" t="s">
        <v>0</v>
      </c>
      <c r="D130" s="31" t="s">
        <v>0</v>
      </c>
      <c r="E130" s="31" t="s">
        <v>0</v>
      </c>
      <c r="F130" s="31" t="s">
        <v>0</v>
      </c>
      <c r="G130" s="31" t="s">
        <v>0</v>
      </c>
      <c r="H130" s="31" t="s">
        <v>0</v>
      </c>
      <c r="I130" s="31" t="s">
        <v>0</v>
      </c>
      <c r="J130" s="37"/>
      <c r="K130" s="37"/>
      <c r="L130" s="37"/>
      <c r="M130" s="30">
        <f t="shared" si="42"/>
        <v>0</v>
      </c>
      <c r="N130" s="30">
        <f t="shared" si="42"/>
        <v>0</v>
      </c>
      <c r="O130" s="30">
        <f t="shared" si="42"/>
        <v>252525253</v>
      </c>
      <c r="P130" s="49"/>
      <c r="Q130" s="49"/>
      <c r="R130" s="49"/>
    </row>
    <row r="131" spans="1:18" s="26" customFormat="1" ht="63" x14ac:dyDescent="0.2">
      <c r="A131" s="32" t="s">
        <v>189</v>
      </c>
      <c r="B131" s="29" t="s">
        <v>25</v>
      </c>
      <c r="C131" s="29" t="s">
        <v>14</v>
      </c>
      <c r="D131" s="29" t="s">
        <v>187</v>
      </c>
      <c r="E131" s="29" t="s">
        <v>34</v>
      </c>
      <c r="F131" s="29" t="s">
        <v>33</v>
      </c>
      <c r="G131" s="29" t="s">
        <v>170</v>
      </c>
      <c r="H131" s="29" t="s">
        <v>242</v>
      </c>
      <c r="I131" s="29" t="s">
        <v>63</v>
      </c>
      <c r="J131" s="48" t="s">
        <v>103</v>
      </c>
      <c r="K131" s="48" t="s">
        <v>45</v>
      </c>
      <c r="L131" s="48" t="s">
        <v>47</v>
      </c>
      <c r="M131" s="40">
        <v>0</v>
      </c>
      <c r="N131" s="40">
        <v>0</v>
      </c>
      <c r="O131" s="40">
        <v>252525253</v>
      </c>
      <c r="P131" s="25"/>
      <c r="Q131" s="25"/>
      <c r="R131" s="25"/>
    </row>
    <row r="132" spans="1:18" s="50" customFormat="1" ht="31.5" x14ac:dyDescent="0.2">
      <c r="A132" s="33" t="s">
        <v>49</v>
      </c>
      <c r="B132" s="31" t="s">
        <v>25</v>
      </c>
      <c r="C132" s="31" t="s">
        <v>15</v>
      </c>
      <c r="D132" s="31" t="s">
        <v>29</v>
      </c>
      <c r="E132" s="31"/>
      <c r="F132" s="31"/>
      <c r="G132" s="31"/>
      <c r="H132" s="31"/>
      <c r="I132" s="31"/>
      <c r="J132" s="37"/>
      <c r="K132" s="37"/>
      <c r="L132" s="37"/>
      <c r="M132" s="30">
        <f t="shared" ref="M132:O142" si="43">M133</f>
        <v>329503492.38999999</v>
      </c>
      <c r="N132" s="30">
        <f t="shared" si="43"/>
        <v>0</v>
      </c>
      <c r="O132" s="30">
        <f t="shared" si="43"/>
        <v>0</v>
      </c>
      <c r="P132" s="49"/>
      <c r="Q132" s="49"/>
      <c r="R132" s="49"/>
    </row>
    <row r="133" spans="1:18" s="50" customFormat="1" ht="31.5" x14ac:dyDescent="0.2">
      <c r="A133" s="33" t="s">
        <v>117</v>
      </c>
      <c r="B133" s="31" t="s">
        <v>25</v>
      </c>
      <c r="C133" s="31" t="s">
        <v>15</v>
      </c>
      <c r="D133" s="31" t="s">
        <v>29</v>
      </c>
      <c r="E133" s="31" t="s">
        <v>34</v>
      </c>
      <c r="F133" s="31"/>
      <c r="G133" s="31"/>
      <c r="H133" s="31"/>
      <c r="I133" s="31"/>
      <c r="J133" s="37"/>
      <c r="K133" s="37"/>
      <c r="L133" s="37"/>
      <c r="M133" s="30">
        <f t="shared" si="43"/>
        <v>329503492.38999999</v>
      </c>
      <c r="N133" s="30">
        <f t="shared" si="43"/>
        <v>0</v>
      </c>
      <c r="O133" s="30">
        <f t="shared" si="43"/>
        <v>0</v>
      </c>
      <c r="P133" s="49"/>
      <c r="Q133" s="49"/>
      <c r="R133" s="49"/>
    </row>
    <row r="134" spans="1:18" s="50" customFormat="1" ht="15.75" x14ac:dyDescent="0.2">
      <c r="A134" s="33" t="s">
        <v>51</v>
      </c>
      <c r="B134" s="31" t="s">
        <v>25</v>
      </c>
      <c r="C134" s="31" t="s">
        <v>15</v>
      </c>
      <c r="D134" s="31" t="s">
        <v>29</v>
      </c>
      <c r="E134" s="31" t="s">
        <v>34</v>
      </c>
      <c r="F134" s="31" t="s">
        <v>52</v>
      </c>
      <c r="G134" s="31"/>
      <c r="H134" s="31"/>
      <c r="I134" s="31"/>
      <c r="J134" s="37"/>
      <c r="K134" s="37"/>
      <c r="L134" s="37"/>
      <c r="M134" s="30">
        <f t="shared" si="43"/>
        <v>329503492.38999999</v>
      </c>
      <c r="N134" s="30">
        <f t="shared" si="43"/>
        <v>0</v>
      </c>
      <c r="O134" s="30">
        <f t="shared" si="43"/>
        <v>0</v>
      </c>
      <c r="P134" s="49"/>
      <c r="Q134" s="49"/>
      <c r="R134" s="49"/>
    </row>
    <row r="135" spans="1:18" s="50" customFormat="1" ht="15.75" x14ac:dyDescent="0.2">
      <c r="A135" s="33" t="s">
        <v>53</v>
      </c>
      <c r="B135" s="31" t="s">
        <v>25</v>
      </c>
      <c r="C135" s="31" t="s">
        <v>15</v>
      </c>
      <c r="D135" s="31" t="s">
        <v>29</v>
      </c>
      <c r="E135" s="31" t="s">
        <v>34</v>
      </c>
      <c r="F135" s="31" t="s">
        <v>52</v>
      </c>
      <c r="G135" s="31" t="s">
        <v>29</v>
      </c>
      <c r="H135" s="31"/>
      <c r="I135" s="31"/>
      <c r="J135" s="37"/>
      <c r="K135" s="37"/>
      <c r="L135" s="37"/>
      <c r="M135" s="30">
        <f>M136+M140</f>
        <v>329503492.38999999</v>
      </c>
      <c r="N135" s="30">
        <f>N140</f>
        <v>0</v>
      </c>
      <c r="O135" s="30">
        <f>O140</f>
        <v>0</v>
      </c>
      <c r="P135" s="49"/>
      <c r="Q135" s="49"/>
      <c r="R135" s="49"/>
    </row>
    <row r="136" spans="1:18" s="50" customFormat="1" ht="47.25" x14ac:dyDescent="0.2">
      <c r="A136" s="33" t="s">
        <v>282</v>
      </c>
      <c r="B136" s="31" t="s">
        <v>25</v>
      </c>
      <c r="C136" s="31" t="s">
        <v>15</v>
      </c>
      <c r="D136" s="31" t="s">
        <v>29</v>
      </c>
      <c r="E136" s="31" t="s">
        <v>34</v>
      </c>
      <c r="F136" s="31" t="s">
        <v>52</v>
      </c>
      <c r="G136" s="31" t="s">
        <v>29</v>
      </c>
      <c r="H136" s="31" t="s">
        <v>277</v>
      </c>
      <c r="I136" s="31"/>
      <c r="J136" s="37"/>
      <c r="K136" s="37"/>
      <c r="L136" s="37"/>
      <c r="M136" s="30">
        <f t="shared" si="43"/>
        <v>53227127.659999996</v>
      </c>
      <c r="N136" s="30">
        <f t="shared" si="43"/>
        <v>0</v>
      </c>
      <c r="O136" s="30">
        <f t="shared" si="43"/>
        <v>0</v>
      </c>
      <c r="P136" s="49"/>
      <c r="Q136" s="49"/>
      <c r="R136" s="49"/>
    </row>
    <row r="137" spans="1:18" s="50" customFormat="1" ht="63" x14ac:dyDescent="0.2">
      <c r="A137" s="44" t="s">
        <v>62</v>
      </c>
      <c r="B137" s="31" t="s">
        <v>25</v>
      </c>
      <c r="C137" s="31" t="s">
        <v>15</v>
      </c>
      <c r="D137" s="31" t="s">
        <v>29</v>
      </c>
      <c r="E137" s="31" t="s">
        <v>34</v>
      </c>
      <c r="F137" s="31" t="s">
        <v>52</v>
      </c>
      <c r="G137" s="31" t="s">
        <v>29</v>
      </c>
      <c r="H137" s="31" t="s">
        <v>277</v>
      </c>
      <c r="I137" s="31" t="s">
        <v>63</v>
      </c>
      <c r="J137" s="37"/>
      <c r="K137" s="37"/>
      <c r="L137" s="37"/>
      <c r="M137" s="30">
        <f t="shared" si="43"/>
        <v>53227127.659999996</v>
      </c>
      <c r="N137" s="30">
        <f t="shared" si="43"/>
        <v>0</v>
      </c>
      <c r="O137" s="30">
        <f t="shared" si="43"/>
        <v>0</v>
      </c>
      <c r="P137" s="49"/>
      <c r="Q137" s="49"/>
      <c r="R137" s="49"/>
    </row>
    <row r="138" spans="1:18" s="50" customFormat="1" ht="15.75" x14ac:dyDescent="0.2">
      <c r="A138" s="33" t="s">
        <v>131</v>
      </c>
      <c r="B138" s="31"/>
      <c r="C138" s="31"/>
      <c r="D138" s="31"/>
      <c r="E138" s="31"/>
      <c r="F138" s="31"/>
      <c r="G138" s="31"/>
      <c r="H138" s="31"/>
      <c r="I138" s="31"/>
      <c r="J138" s="37"/>
      <c r="K138" s="37"/>
      <c r="L138" s="37"/>
      <c r="M138" s="30">
        <f t="shared" si="43"/>
        <v>53227127.659999996</v>
      </c>
      <c r="N138" s="30">
        <f t="shared" si="43"/>
        <v>0</v>
      </c>
      <c r="O138" s="30">
        <f t="shared" si="43"/>
        <v>0</v>
      </c>
      <c r="P138" s="49"/>
      <c r="Q138" s="49"/>
      <c r="R138" s="49"/>
    </row>
    <row r="139" spans="1:18" s="50" customFormat="1" ht="63" x14ac:dyDescent="0.2">
      <c r="A139" s="32" t="s">
        <v>172</v>
      </c>
      <c r="B139" s="29" t="s">
        <v>25</v>
      </c>
      <c r="C139" s="29" t="s">
        <v>15</v>
      </c>
      <c r="D139" s="29" t="s">
        <v>29</v>
      </c>
      <c r="E139" s="29" t="s">
        <v>34</v>
      </c>
      <c r="F139" s="29" t="s">
        <v>52</v>
      </c>
      <c r="G139" s="29" t="s">
        <v>29</v>
      </c>
      <c r="H139" s="29" t="s">
        <v>277</v>
      </c>
      <c r="I139" s="29" t="s">
        <v>63</v>
      </c>
      <c r="J139" s="38" t="s">
        <v>141</v>
      </c>
      <c r="K139" s="38" t="s">
        <v>173</v>
      </c>
      <c r="L139" s="48" t="s">
        <v>46</v>
      </c>
      <c r="M139" s="40">
        <f>50033500+3193627.66</f>
        <v>53227127.659999996</v>
      </c>
      <c r="N139" s="40">
        <v>0</v>
      </c>
      <c r="O139" s="40">
        <v>0</v>
      </c>
      <c r="P139" s="49"/>
      <c r="Q139" s="49"/>
      <c r="R139" s="49"/>
    </row>
    <row r="140" spans="1:18" s="50" customFormat="1" ht="47.25" x14ac:dyDescent="0.2">
      <c r="A140" s="33" t="s">
        <v>282</v>
      </c>
      <c r="B140" s="31" t="s">
        <v>25</v>
      </c>
      <c r="C140" s="31" t="s">
        <v>15</v>
      </c>
      <c r="D140" s="31" t="s">
        <v>29</v>
      </c>
      <c r="E140" s="31" t="s">
        <v>34</v>
      </c>
      <c r="F140" s="31" t="s">
        <v>52</v>
      </c>
      <c r="G140" s="31" t="s">
        <v>29</v>
      </c>
      <c r="H140" s="31" t="s">
        <v>171</v>
      </c>
      <c r="I140" s="31"/>
      <c r="J140" s="37"/>
      <c r="K140" s="37"/>
      <c r="L140" s="37"/>
      <c r="M140" s="30">
        <f t="shared" si="43"/>
        <v>276276364.72999996</v>
      </c>
      <c r="N140" s="30">
        <f t="shared" si="43"/>
        <v>0</v>
      </c>
      <c r="O140" s="30">
        <f t="shared" si="43"/>
        <v>0</v>
      </c>
      <c r="P140" s="49"/>
      <c r="Q140" s="49"/>
      <c r="R140" s="49"/>
    </row>
    <row r="141" spans="1:18" s="50" customFormat="1" ht="63" x14ac:dyDescent="0.2">
      <c r="A141" s="44" t="s">
        <v>62</v>
      </c>
      <c r="B141" s="31" t="s">
        <v>25</v>
      </c>
      <c r="C141" s="31" t="s">
        <v>15</v>
      </c>
      <c r="D141" s="31" t="s">
        <v>29</v>
      </c>
      <c r="E141" s="31" t="s">
        <v>34</v>
      </c>
      <c r="F141" s="31" t="s">
        <v>52</v>
      </c>
      <c r="G141" s="31" t="s">
        <v>29</v>
      </c>
      <c r="H141" s="31" t="s">
        <v>171</v>
      </c>
      <c r="I141" s="31" t="s">
        <v>63</v>
      </c>
      <c r="J141" s="37"/>
      <c r="K141" s="37"/>
      <c r="L141" s="37"/>
      <c r="M141" s="30">
        <f t="shared" si="43"/>
        <v>276276364.72999996</v>
      </c>
      <c r="N141" s="30">
        <f t="shared" si="43"/>
        <v>0</v>
      </c>
      <c r="O141" s="30">
        <f t="shared" si="43"/>
        <v>0</v>
      </c>
      <c r="P141" s="49"/>
      <c r="Q141" s="49"/>
      <c r="R141" s="49"/>
    </row>
    <row r="142" spans="1:18" s="50" customFormat="1" ht="15.75" x14ac:dyDescent="0.2">
      <c r="A142" s="33" t="s">
        <v>131</v>
      </c>
      <c r="B142" s="31"/>
      <c r="C142" s="31"/>
      <c r="D142" s="31"/>
      <c r="E142" s="31"/>
      <c r="F142" s="31"/>
      <c r="G142" s="31"/>
      <c r="H142" s="31"/>
      <c r="I142" s="31"/>
      <c r="J142" s="37"/>
      <c r="K142" s="37"/>
      <c r="L142" s="37"/>
      <c r="M142" s="30">
        <f t="shared" si="43"/>
        <v>276276364.72999996</v>
      </c>
      <c r="N142" s="30">
        <f t="shared" si="43"/>
        <v>0</v>
      </c>
      <c r="O142" s="30">
        <f t="shared" si="43"/>
        <v>0</v>
      </c>
      <c r="P142" s="49"/>
      <c r="Q142" s="49"/>
      <c r="R142" s="49"/>
    </row>
    <row r="143" spans="1:18" ht="63" x14ac:dyDescent="0.2">
      <c r="A143" s="32" t="s">
        <v>172</v>
      </c>
      <c r="B143" s="29" t="s">
        <v>25</v>
      </c>
      <c r="C143" s="29" t="s">
        <v>15</v>
      </c>
      <c r="D143" s="29" t="s">
        <v>29</v>
      </c>
      <c r="E143" s="29" t="s">
        <v>34</v>
      </c>
      <c r="F143" s="29" t="s">
        <v>52</v>
      </c>
      <c r="G143" s="29" t="s">
        <v>29</v>
      </c>
      <c r="H143" s="29" t="s">
        <v>171</v>
      </c>
      <c r="I143" s="29" t="s">
        <v>63</v>
      </c>
      <c r="J143" s="38" t="s">
        <v>141</v>
      </c>
      <c r="K143" s="38" t="s">
        <v>173</v>
      </c>
      <c r="L143" s="48" t="s">
        <v>46</v>
      </c>
      <c r="M143" s="40">
        <f>5000000+4671649.25+269798343.14-3193627.66</f>
        <v>276276364.72999996</v>
      </c>
      <c r="N143" s="40">
        <v>0</v>
      </c>
      <c r="O143" s="40">
        <v>0</v>
      </c>
    </row>
    <row r="144" spans="1:18" ht="31.5" x14ac:dyDescent="0.2">
      <c r="A144" s="33" t="s">
        <v>81</v>
      </c>
      <c r="B144" s="31" t="s">
        <v>26</v>
      </c>
      <c r="C144" s="31" t="s">
        <v>0</v>
      </c>
      <c r="D144" s="31" t="s">
        <v>0</v>
      </c>
      <c r="E144" s="31" t="s">
        <v>0</v>
      </c>
      <c r="F144" s="31" t="s">
        <v>0</v>
      </c>
      <c r="G144" s="31" t="s">
        <v>0</v>
      </c>
      <c r="H144" s="41" t="s">
        <v>0</v>
      </c>
      <c r="I144" s="41" t="s">
        <v>0</v>
      </c>
      <c r="J144" s="41" t="s">
        <v>0</v>
      </c>
      <c r="K144" s="41" t="s">
        <v>0</v>
      </c>
      <c r="L144" s="41" t="s">
        <v>0</v>
      </c>
      <c r="M144" s="30">
        <f>M145</f>
        <v>1145678776.8099999</v>
      </c>
      <c r="N144" s="30">
        <f t="shared" ref="N144:O147" si="44">N145</f>
        <v>614193353.44000006</v>
      </c>
      <c r="O144" s="30">
        <f t="shared" si="44"/>
        <v>0</v>
      </c>
    </row>
    <row r="145" spans="1:18" ht="31.5" x14ac:dyDescent="0.2">
      <c r="A145" s="33" t="s">
        <v>82</v>
      </c>
      <c r="B145" s="31" t="s">
        <v>26</v>
      </c>
      <c r="C145" s="31" t="s">
        <v>15</v>
      </c>
      <c r="D145" s="31" t="s">
        <v>39</v>
      </c>
      <c r="E145" s="31" t="s">
        <v>0</v>
      </c>
      <c r="F145" s="31" t="s">
        <v>0</v>
      </c>
      <c r="G145" s="31" t="s">
        <v>0</v>
      </c>
      <c r="H145" s="41" t="s">
        <v>0</v>
      </c>
      <c r="I145" s="41" t="s">
        <v>0</v>
      </c>
      <c r="J145" s="27" t="s">
        <v>0</v>
      </c>
      <c r="K145" s="27" t="s">
        <v>0</v>
      </c>
      <c r="L145" s="27" t="s">
        <v>0</v>
      </c>
      <c r="M145" s="30">
        <f>M146</f>
        <v>1145678776.8099999</v>
      </c>
      <c r="N145" s="30">
        <f t="shared" si="44"/>
        <v>614193353.44000006</v>
      </c>
      <c r="O145" s="30">
        <f t="shared" si="44"/>
        <v>0</v>
      </c>
    </row>
    <row r="146" spans="1:18" ht="31.5" x14ac:dyDescent="0.2">
      <c r="A146" s="33" t="s">
        <v>117</v>
      </c>
      <c r="B146" s="31" t="s">
        <v>26</v>
      </c>
      <c r="C146" s="31" t="s">
        <v>15</v>
      </c>
      <c r="D146" s="31" t="s">
        <v>39</v>
      </c>
      <c r="E146" s="31" t="s">
        <v>34</v>
      </c>
      <c r="F146" s="31" t="s">
        <v>0</v>
      </c>
      <c r="G146" s="31" t="s">
        <v>0</v>
      </c>
      <c r="H146" s="41" t="s">
        <v>0</v>
      </c>
      <c r="I146" s="41" t="s">
        <v>0</v>
      </c>
      <c r="J146" s="27" t="s">
        <v>0</v>
      </c>
      <c r="K146" s="27" t="s">
        <v>0</v>
      </c>
      <c r="L146" s="27" t="s">
        <v>0</v>
      </c>
      <c r="M146" s="30">
        <f>M147</f>
        <v>1145678776.8099999</v>
      </c>
      <c r="N146" s="30">
        <f t="shared" si="44"/>
        <v>614193353.44000006</v>
      </c>
      <c r="O146" s="30">
        <f t="shared" si="44"/>
        <v>0</v>
      </c>
    </row>
    <row r="147" spans="1:18" ht="15.75" x14ac:dyDescent="0.2">
      <c r="A147" s="44" t="s">
        <v>83</v>
      </c>
      <c r="B147" s="31" t="s">
        <v>26</v>
      </c>
      <c r="C147" s="31" t="s">
        <v>15</v>
      </c>
      <c r="D147" s="31" t="s">
        <v>39</v>
      </c>
      <c r="E147" s="31" t="s">
        <v>34</v>
      </c>
      <c r="F147" s="31" t="s">
        <v>33</v>
      </c>
      <c r="G147" s="31" t="s">
        <v>0</v>
      </c>
      <c r="H147" s="31" t="s">
        <v>0</v>
      </c>
      <c r="I147" s="31" t="s">
        <v>0</v>
      </c>
      <c r="J147" s="37" t="s">
        <v>0</v>
      </c>
      <c r="K147" s="37" t="s">
        <v>0</v>
      </c>
      <c r="L147" s="37" t="s">
        <v>0</v>
      </c>
      <c r="M147" s="30">
        <f>M148</f>
        <v>1145678776.8099999</v>
      </c>
      <c r="N147" s="30">
        <f t="shared" si="44"/>
        <v>614193353.44000006</v>
      </c>
      <c r="O147" s="30">
        <f t="shared" si="44"/>
        <v>0</v>
      </c>
    </row>
    <row r="148" spans="1:18" ht="15.75" x14ac:dyDescent="0.2">
      <c r="A148" s="44" t="s">
        <v>84</v>
      </c>
      <c r="B148" s="31" t="s">
        <v>26</v>
      </c>
      <c r="C148" s="31" t="s">
        <v>15</v>
      </c>
      <c r="D148" s="31" t="s">
        <v>39</v>
      </c>
      <c r="E148" s="31" t="s">
        <v>34</v>
      </c>
      <c r="F148" s="31" t="s">
        <v>33</v>
      </c>
      <c r="G148" s="31" t="s">
        <v>39</v>
      </c>
      <c r="H148" s="31" t="s">
        <v>0</v>
      </c>
      <c r="I148" s="31" t="s">
        <v>0</v>
      </c>
      <c r="J148" s="37" t="s">
        <v>0</v>
      </c>
      <c r="K148" s="37" t="s">
        <v>0</v>
      </c>
      <c r="L148" s="37" t="s">
        <v>0</v>
      </c>
      <c r="M148" s="30">
        <f>M149+M165+M169+M173+M161+M177</f>
        <v>1145678776.8099999</v>
      </c>
      <c r="N148" s="30">
        <f t="shared" ref="N148:O148" si="45">N149+N165+N169+N173+N161+N177</f>
        <v>614193353.44000006</v>
      </c>
      <c r="O148" s="30">
        <f t="shared" si="45"/>
        <v>0</v>
      </c>
    </row>
    <row r="149" spans="1:18" ht="31.5" x14ac:dyDescent="0.2">
      <c r="A149" s="44" t="s">
        <v>162</v>
      </c>
      <c r="B149" s="31" t="s">
        <v>26</v>
      </c>
      <c r="C149" s="31" t="s">
        <v>15</v>
      </c>
      <c r="D149" s="31" t="s">
        <v>39</v>
      </c>
      <c r="E149" s="31" t="s">
        <v>34</v>
      </c>
      <c r="F149" s="31" t="s">
        <v>33</v>
      </c>
      <c r="G149" s="31" t="s">
        <v>39</v>
      </c>
      <c r="H149" s="31" t="s">
        <v>163</v>
      </c>
      <c r="I149" s="31" t="s">
        <v>0</v>
      </c>
      <c r="J149" s="37"/>
      <c r="K149" s="37"/>
      <c r="L149" s="37"/>
      <c r="M149" s="30">
        <f>M150</f>
        <v>435795678.86999995</v>
      </c>
      <c r="N149" s="30">
        <f t="shared" ref="N149:O149" si="46">N150</f>
        <v>0</v>
      </c>
      <c r="O149" s="30">
        <f t="shared" si="46"/>
        <v>0</v>
      </c>
    </row>
    <row r="150" spans="1:18" ht="63" x14ac:dyDescent="0.2">
      <c r="A150" s="44" t="s">
        <v>62</v>
      </c>
      <c r="B150" s="31" t="s">
        <v>26</v>
      </c>
      <c r="C150" s="31" t="s">
        <v>15</v>
      </c>
      <c r="D150" s="31" t="s">
        <v>39</v>
      </c>
      <c r="E150" s="31" t="s">
        <v>34</v>
      </c>
      <c r="F150" s="31" t="s">
        <v>33</v>
      </c>
      <c r="G150" s="31" t="s">
        <v>39</v>
      </c>
      <c r="H150" s="31" t="s">
        <v>163</v>
      </c>
      <c r="I150" s="31" t="s">
        <v>63</v>
      </c>
      <c r="J150" s="37"/>
      <c r="K150" s="37"/>
      <c r="L150" s="37"/>
      <c r="M150" s="30">
        <f>M153+M155+M157+M159+M151</f>
        <v>435795678.86999995</v>
      </c>
      <c r="N150" s="30">
        <f t="shared" ref="N150:O150" si="47">N153+N155+N157+N159+N151</f>
        <v>0</v>
      </c>
      <c r="O150" s="30">
        <f t="shared" si="47"/>
        <v>0</v>
      </c>
    </row>
    <row r="151" spans="1:18" ht="15.75" x14ac:dyDescent="0.2">
      <c r="A151" s="44" t="s">
        <v>135</v>
      </c>
      <c r="B151" s="31"/>
      <c r="C151" s="31"/>
      <c r="D151" s="31"/>
      <c r="E151" s="31"/>
      <c r="F151" s="31"/>
      <c r="G151" s="31"/>
      <c r="H151" s="31"/>
      <c r="I151" s="31"/>
      <c r="J151" s="37"/>
      <c r="K151" s="37"/>
      <c r="L151" s="37"/>
      <c r="M151" s="30">
        <f>M152</f>
        <v>11313598.940000001</v>
      </c>
      <c r="N151" s="30">
        <f t="shared" ref="N151:O151" si="48">N152</f>
        <v>0</v>
      </c>
      <c r="O151" s="30">
        <f t="shared" si="48"/>
        <v>0</v>
      </c>
    </row>
    <row r="152" spans="1:18" s="26" customFormat="1" ht="63" x14ac:dyDescent="0.2">
      <c r="A152" s="14" t="s">
        <v>259</v>
      </c>
      <c r="B152" s="29" t="s">
        <v>26</v>
      </c>
      <c r="C152" s="29" t="s">
        <v>15</v>
      </c>
      <c r="D152" s="29" t="s">
        <v>39</v>
      </c>
      <c r="E152" s="29" t="s">
        <v>34</v>
      </c>
      <c r="F152" s="29" t="s">
        <v>33</v>
      </c>
      <c r="G152" s="29" t="s">
        <v>39</v>
      </c>
      <c r="H152" s="29" t="s">
        <v>163</v>
      </c>
      <c r="I152" s="29" t="s">
        <v>63</v>
      </c>
      <c r="J152" s="48" t="s">
        <v>141</v>
      </c>
      <c r="K152" s="48">
        <v>4268.67</v>
      </c>
      <c r="L152" s="48" t="s">
        <v>46</v>
      </c>
      <c r="M152" s="40">
        <f>15070739.21-3757140.27</f>
        <v>11313598.940000001</v>
      </c>
      <c r="N152" s="40">
        <v>0</v>
      </c>
      <c r="O152" s="40">
        <v>0</v>
      </c>
      <c r="P152" s="25"/>
      <c r="Q152" s="25"/>
      <c r="R152" s="25"/>
    </row>
    <row r="153" spans="1:18" ht="15.75" x14ac:dyDescent="0.2">
      <c r="A153" s="44" t="s">
        <v>175</v>
      </c>
      <c r="B153" s="31"/>
      <c r="C153" s="31"/>
      <c r="D153" s="31"/>
      <c r="E153" s="31"/>
      <c r="F153" s="31"/>
      <c r="G153" s="31"/>
      <c r="H153" s="31"/>
      <c r="I153" s="31"/>
      <c r="J153" s="37"/>
      <c r="K153" s="37"/>
      <c r="L153" s="37"/>
      <c r="M153" s="30">
        <f>M154</f>
        <v>58761423.510000005</v>
      </c>
      <c r="N153" s="30">
        <f t="shared" ref="N153:O153" si="49">N154</f>
        <v>0</v>
      </c>
      <c r="O153" s="30">
        <f t="shared" si="49"/>
        <v>0</v>
      </c>
    </row>
    <row r="154" spans="1:18" s="26" customFormat="1" ht="63" x14ac:dyDescent="0.2">
      <c r="A154" s="14" t="s">
        <v>176</v>
      </c>
      <c r="B154" s="29" t="s">
        <v>26</v>
      </c>
      <c r="C154" s="29" t="s">
        <v>15</v>
      </c>
      <c r="D154" s="29" t="s">
        <v>39</v>
      </c>
      <c r="E154" s="29" t="s">
        <v>34</v>
      </c>
      <c r="F154" s="29" t="s">
        <v>33</v>
      </c>
      <c r="G154" s="29" t="s">
        <v>39</v>
      </c>
      <c r="H154" s="29" t="s">
        <v>163</v>
      </c>
      <c r="I154" s="29" t="s">
        <v>63</v>
      </c>
      <c r="J154" s="48" t="s">
        <v>103</v>
      </c>
      <c r="K154" s="48" t="s">
        <v>177</v>
      </c>
      <c r="L154" s="48" t="s">
        <v>46</v>
      </c>
      <c r="M154" s="40">
        <f>5000000+261573.7+53499849.81</f>
        <v>58761423.510000005</v>
      </c>
      <c r="N154" s="40">
        <v>0</v>
      </c>
      <c r="O154" s="40">
        <v>0</v>
      </c>
      <c r="P154" s="25"/>
      <c r="Q154" s="25"/>
      <c r="R154" s="25"/>
    </row>
    <row r="155" spans="1:18" ht="15.75" x14ac:dyDescent="0.2">
      <c r="A155" s="44" t="s">
        <v>124</v>
      </c>
      <c r="B155" s="31"/>
      <c r="C155" s="31"/>
      <c r="D155" s="31"/>
      <c r="E155" s="31"/>
      <c r="F155" s="31"/>
      <c r="G155" s="31"/>
      <c r="H155" s="31"/>
      <c r="I155" s="31"/>
      <c r="J155" s="37"/>
      <c r="K155" s="37"/>
      <c r="L155" s="37"/>
      <c r="M155" s="30">
        <f>M156</f>
        <v>111644030.3</v>
      </c>
      <c r="N155" s="30">
        <f t="shared" ref="N155:O155" si="50">N156</f>
        <v>0</v>
      </c>
      <c r="O155" s="30">
        <f t="shared" si="50"/>
        <v>0</v>
      </c>
    </row>
    <row r="156" spans="1:18" s="26" customFormat="1" ht="94.5" x14ac:dyDescent="0.2">
      <c r="A156" s="14" t="s">
        <v>276</v>
      </c>
      <c r="B156" s="29" t="s">
        <v>26</v>
      </c>
      <c r="C156" s="29" t="s">
        <v>15</v>
      </c>
      <c r="D156" s="29" t="s">
        <v>39</v>
      </c>
      <c r="E156" s="29" t="s">
        <v>34</v>
      </c>
      <c r="F156" s="29" t="s">
        <v>33</v>
      </c>
      <c r="G156" s="29" t="s">
        <v>39</v>
      </c>
      <c r="H156" s="29" t="s">
        <v>163</v>
      </c>
      <c r="I156" s="29" t="s">
        <v>63</v>
      </c>
      <c r="J156" s="48" t="s">
        <v>141</v>
      </c>
      <c r="K156" s="48" t="s">
        <v>278</v>
      </c>
      <c r="L156" s="48">
        <v>2025</v>
      </c>
      <c r="M156" s="40">
        <f>79200000+32444030.3</f>
        <v>111644030.3</v>
      </c>
      <c r="N156" s="40">
        <v>0</v>
      </c>
      <c r="O156" s="40">
        <v>0</v>
      </c>
      <c r="P156" s="25"/>
      <c r="Q156" s="25"/>
      <c r="R156" s="25"/>
    </row>
    <row r="157" spans="1:18" s="50" customFormat="1" ht="15.75" x14ac:dyDescent="0.2">
      <c r="A157" s="44" t="s">
        <v>178</v>
      </c>
      <c r="B157" s="31"/>
      <c r="C157" s="31"/>
      <c r="D157" s="31"/>
      <c r="E157" s="31"/>
      <c r="F157" s="31"/>
      <c r="G157" s="31"/>
      <c r="H157" s="31"/>
      <c r="I157" s="31"/>
      <c r="J157" s="37"/>
      <c r="K157" s="37"/>
      <c r="L157" s="37"/>
      <c r="M157" s="30">
        <f>M158</f>
        <v>32251691.719999999</v>
      </c>
      <c r="N157" s="30">
        <f t="shared" ref="N157:O157" si="51">N158</f>
        <v>0</v>
      </c>
      <c r="O157" s="30">
        <f t="shared" si="51"/>
        <v>0</v>
      </c>
      <c r="P157" s="49"/>
      <c r="Q157" s="49"/>
      <c r="R157" s="49"/>
    </row>
    <row r="158" spans="1:18" s="26" customFormat="1" ht="63" x14ac:dyDescent="0.2">
      <c r="A158" s="14" t="s">
        <v>179</v>
      </c>
      <c r="B158" s="29" t="s">
        <v>26</v>
      </c>
      <c r="C158" s="29" t="s">
        <v>15</v>
      </c>
      <c r="D158" s="29" t="s">
        <v>39</v>
      </c>
      <c r="E158" s="29" t="s">
        <v>34</v>
      </c>
      <c r="F158" s="29" t="s">
        <v>33</v>
      </c>
      <c r="G158" s="29" t="s">
        <v>39</v>
      </c>
      <c r="H158" s="29" t="s">
        <v>163</v>
      </c>
      <c r="I158" s="29" t="s">
        <v>63</v>
      </c>
      <c r="J158" s="48" t="s">
        <v>164</v>
      </c>
      <c r="K158" s="48" t="s">
        <v>180</v>
      </c>
      <c r="L158" s="48" t="s">
        <v>46</v>
      </c>
      <c r="M158" s="40">
        <f>5000000+16204965.31+23406613.88-8794027.65-3565859.82</f>
        <v>32251691.719999999</v>
      </c>
      <c r="N158" s="40">
        <v>0</v>
      </c>
      <c r="O158" s="40">
        <v>0</v>
      </c>
      <c r="P158" s="25"/>
      <c r="Q158" s="25"/>
      <c r="R158" s="25"/>
    </row>
    <row r="159" spans="1:18" s="50" customFormat="1" ht="15.75" x14ac:dyDescent="0.2">
      <c r="A159" s="44" t="s">
        <v>181</v>
      </c>
      <c r="B159" s="31"/>
      <c r="C159" s="31"/>
      <c r="D159" s="31"/>
      <c r="E159" s="31"/>
      <c r="F159" s="31"/>
      <c r="G159" s="31"/>
      <c r="H159" s="31"/>
      <c r="I159" s="31"/>
      <c r="J159" s="37"/>
      <c r="K159" s="37"/>
      <c r="L159" s="37"/>
      <c r="M159" s="30">
        <f>M160</f>
        <v>221824934.39999998</v>
      </c>
      <c r="N159" s="30">
        <f t="shared" ref="N159:O159" si="52">N160</f>
        <v>0</v>
      </c>
      <c r="O159" s="30">
        <f t="shared" si="52"/>
        <v>0</v>
      </c>
      <c r="P159" s="49"/>
      <c r="Q159" s="49"/>
      <c r="R159" s="49"/>
    </row>
    <row r="160" spans="1:18" s="26" customFormat="1" ht="31.5" x14ac:dyDescent="0.2">
      <c r="A160" s="14" t="s">
        <v>182</v>
      </c>
      <c r="B160" s="29" t="s">
        <v>26</v>
      </c>
      <c r="C160" s="29" t="s">
        <v>15</v>
      </c>
      <c r="D160" s="29" t="s">
        <v>39</v>
      </c>
      <c r="E160" s="29" t="s">
        <v>34</v>
      </c>
      <c r="F160" s="29" t="s">
        <v>33</v>
      </c>
      <c r="G160" s="29" t="s">
        <v>39</v>
      </c>
      <c r="H160" s="29" t="s">
        <v>163</v>
      </c>
      <c r="I160" s="29" t="s">
        <v>63</v>
      </c>
      <c r="J160" s="48" t="s">
        <v>88</v>
      </c>
      <c r="K160" s="48" t="s">
        <v>183</v>
      </c>
      <c r="L160" s="48" t="s">
        <v>46</v>
      </c>
      <c r="M160" s="40">
        <f>5000000+40251757.33+176573177.07</f>
        <v>221824934.39999998</v>
      </c>
      <c r="N160" s="40">
        <v>0</v>
      </c>
      <c r="O160" s="40">
        <v>0</v>
      </c>
      <c r="P160" s="25"/>
      <c r="Q160" s="25"/>
      <c r="R160" s="25"/>
    </row>
    <row r="161" spans="1:18" s="50" customFormat="1" ht="162" customHeight="1" x14ac:dyDescent="0.2">
      <c r="A161" s="33" t="s">
        <v>281</v>
      </c>
      <c r="B161" s="31" t="s">
        <v>26</v>
      </c>
      <c r="C161" s="31" t="s">
        <v>15</v>
      </c>
      <c r="D161" s="31" t="s">
        <v>39</v>
      </c>
      <c r="E161" s="31" t="s">
        <v>34</v>
      </c>
      <c r="F161" s="31" t="s">
        <v>33</v>
      </c>
      <c r="G161" s="31" t="s">
        <v>39</v>
      </c>
      <c r="H161" s="31" t="s">
        <v>279</v>
      </c>
      <c r="I161" s="31"/>
      <c r="J161" s="37"/>
      <c r="K161" s="37"/>
      <c r="L161" s="37"/>
      <c r="M161" s="30">
        <f>M162</f>
        <v>358633756.17000002</v>
      </c>
      <c r="N161" s="30">
        <f t="shared" ref="N161:O161" si="53">N162</f>
        <v>338525243.82999998</v>
      </c>
      <c r="O161" s="30">
        <f t="shared" si="53"/>
        <v>0</v>
      </c>
      <c r="P161" s="49"/>
      <c r="Q161" s="49"/>
      <c r="R161" s="49"/>
    </row>
    <row r="162" spans="1:18" s="50" customFormat="1" ht="63" x14ac:dyDescent="0.2">
      <c r="A162" s="44" t="s">
        <v>62</v>
      </c>
      <c r="B162" s="31" t="s">
        <v>26</v>
      </c>
      <c r="C162" s="31" t="s">
        <v>15</v>
      </c>
      <c r="D162" s="31" t="s">
        <v>39</v>
      </c>
      <c r="E162" s="31" t="s">
        <v>34</v>
      </c>
      <c r="F162" s="31" t="s">
        <v>33</v>
      </c>
      <c r="G162" s="31" t="s">
        <v>39</v>
      </c>
      <c r="H162" s="31" t="s">
        <v>279</v>
      </c>
      <c r="I162" s="31" t="s">
        <v>63</v>
      </c>
      <c r="J162" s="37"/>
      <c r="K162" s="37"/>
      <c r="L162" s="37"/>
      <c r="M162" s="30">
        <f>M164</f>
        <v>358633756.17000002</v>
      </c>
      <c r="N162" s="30">
        <f t="shared" ref="N162:O162" si="54">N164</f>
        <v>338525243.82999998</v>
      </c>
      <c r="O162" s="30">
        <f t="shared" si="54"/>
        <v>0</v>
      </c>
      <c r="P162" s="49"/>
      <c r="Q162" s="49"/>
      <c r="R162" s="49"/>
    </row>
    <row r="163" spans="1:18" s="26" customFormat="1" ht="15.75" x14ac:dyDescent="0.2">
      <c r="A163" s="33" t="s">
        <v>135</v>
      </c>
      <c r="B163" s="29"/>
      <c r="C163" s="29"/>
      <c r="D163" s="29"/>
      <c r="E163" s="29"/>
      <c r="F163" s="29"/>
      <c r="G163" s="29"/>
      <c r="H163" s="29"/>
      <c r="I163" s="29"/>
      <c r="J163" s="48"/>
      <c r="K163" s="48"/>
      <c r="L163" s="48"/>
      <c r="M163" s="40"/>
      <c r="N163" s="40"/>
      <c r="O163" s="40"/>
      <c r="P163" s="25"/>
      <c r="Q163" s="25"/>
      <c r="R163" s="25"/>
    </row>
    <row r="164" spans="1:18" s="26" customFormat="1" ht="47.25" x14ac:dyDescent="0.2">
      <c r="A164" s="32" t="s">
        <v>87</v>
      </c>
      <c r="B164" s="29" t="s">
        <v>26</v>
      </c>
      <c r="C164" s="29" t="s">
        <v>15</v>
      </c>
      <c r="D164" s="29" t="s">
        <v>39</v>
      </c>
      <c r="E164" s="29" t="s">
        <v>34</v>
      </c>
      <c r="F164" s="29" t="s">
        <v>33</v>
      </c>
      <c r="G164" s="29" t="s">
        <v>39</v>
      </c>
      <c r="H164" s="29" t="s">
        <v>279</v>
      </c>
      <c r="I164" s="29" t="s">
        <v>63</v>
      </c>
      <c r="J164" s="38" t="s">
        <v>88</v>
      </c>
      <c r="K164" s="38">
        <v>1225</v>
      </c>
      <c r="L164" s="38" t="s">
        <v>71</v>
      </c>
      <c r="M164" s="40">
        <f>697159000-338525243.83</f>
        <v>358633756.17000002</v>
      </c>
      <c r="N164" s="40">
        <v>338525243.82999998</v>
      </c>
      <c r="O164" s="40">
        <v>0</v>
      </c>
      <c r="P164" s="25"/>
      <c r="Q164" s="25"/>
      <c r="R164" s="25"/>
    </row>
    <row r="165" spans="1:18" ht="141.75" x14ac:dyDescent="0.2">
      <c r="A165" s="33" t="s">
        <v>85</v>
      </c>
      <c r="B165" s="31" t="s">
        <v>26</v>
      </c>
      <c r="C165" s="31" t="s">
        <v>15</v>
      </c>
      <c r="D165" s="31" t="s">
        <v>39</v>
      </c>
      <c r="E165" s="31" t="s">
        <v>34</v>
      </c>
      <c r="F165" s="31" t="s">
        <v>33</v>
      </c>
      <c r="G165" s="31" t="s">
        <v>39</v>
      </c>
      <c r="H165" s="31" t="s">
        <v>86</v>
      </c>
      <c r="I165" s="41" t="s">
        <v>0</v>
      </c>
      <c r="J165" s="41" t="s">
        <v>0</v>
      </c>
      <c r="K165" s="41" t="s">
        <v>0</v>
      </c>
      <c r="L165" s="41" t="s">
        <v>0</v>
      </c>
      <c r="M165" s="30">
        <f>M166</f>
        <v>46886802.210000001</v>
      </c>
      <c r="N165" s="30">
        <f t="shared" ref="N165:O167" si="55">N166</f>
        <v>0</v>
      </c>
      <c r="O165" s="30">
        <f t="shared" si="55"/>
        <v>0</v>
      </c>
    </row>
    <row r="166" spans="1:18" ht="63" x14ac:dyDescent="0.2">
      <c r="A166" s="33" t="s">
        <v>62</v>
      </c>
      <c r="B166" s="31" t="s">
        <v>26</v>
      </c>
      <c r="C166" s="31" t="s">
        <v>15</v>
      </c>
      <c r="D166" s="31" t="s">
        <v>39</v>
      </c>
      <c r="E166" s="31" t="s">
        <v>34</v>
      </c>
      <c r="F166" s="31" t="s">
        <v>33</v>
      </c>
      <c r="G166" s="31" t="s">
        <v>39</v>
      </c>
      <c r="H166" s="31" t="s">
        <v>86</v>
      </c>
      <c r="I166" s="31" t="s">
        <v>63</v>
      </c>
      <c r="J166" s="31" t="s">
        <v>0</v>
      </c>
      <c r="K166" s="31" t="s">
        <v>0</v>
      </c>
      <c r="L166" s="31" t="s">
        <v>0</v>
      </c>
      <c r="M166" s="30">
        <f>M167</f>
        <v>46886802.210000001</v>
      </c>
      <c r="N166" s="30">
        <f t="shared" si="55"/>
        <v>0</v>
      </c>
      <c r="O166" s="30">
        <f t="shared" si="55"/>
        <v>0</v>
      </c>
    </row>
    <row r="167" spans="1:18" ht="15.75" x14ac:dyDescent="0.2">
      <c r="A167" s="33" t="s">
        <v>135</v>
      </c>
      <c r="B167" s="11" t="s">
        <v>0</v>
      </c>
      <c r="C167" s="11" t="s">
        <v>0</v>
      </c>
      <c r="D167" s="11" t="s">
        <v>0</v>
      </c>
      <c r="E167" s="11" t="s">
        <v>0</v>
      </c>
      <c r="F167" s="11" t="s">
        <v>0</v>
      </c>
      <c r="G167" s="11" t="s">
        <v>0</v>
      </c>
      <c r="H167" s="11" t="s">
        <v>0</v>
      </c>
      <c r="I167" s="11" t="s">
        <v>0</v>
      </c>
      <c r="J167" s="11" t="s">
        <v>0</v>
      </c>
      <c r="K167" s="11" t="s">
        <v>0</v>
      </c>
      <c r="L167" s="11" t="s">
        <v>0</v>
      </c>
      <c r="M167" s="30">
        <f>M168</f>
        <v>46886802.210000001</v>
      </c>
      <c r="N167" s="30">
        <f t="shared" si="55"/>
        <v>0</v>
      </c>
      <c r="O167" s="30">
        <f t="shared" si="55"/>
        <v>0</v>
      </c>
    </row>
    <row r="168" spans="1:18" ht="47.25" x14ac:dyDescent="0.2">
      <c r="A168" s="32" t="s">
        <v>87</v>
      </c>
      <c r="B168" s="29" t="s">
        <v>26</v>
      </c>
      <c r="C168" s="29" t="s">
        <v>15</v>
      </c>
      <c r="D168" s="29" t="s">
        <v>39</v>
      </c>
      <c r="E168" s="29" t="s">
        <v>34</v>
      </c>
      <c r="F168" s="29" t="s">
        <v>33</v>
      </c>
      <c r="G168" s="29" t="s">
        <v>39</v>
      </c>
      <c r="H168" s="29" t="s">
        <v>86</v>
      </c>
      <c r="I168" s="29" t="s">
        <v>63</v>
      </c>
      <c r="J168" s="38" t="s">
        <v>88</v>
      </c>
      <c r="K168" s="38">
        <v>1225</v>
      </c>
      <c r="L168" s="38" t="s">
        <v>71</v>
      </c>
      <c r="M168" s="40">
        <f>21067425.75+25819376.46</f>
        <v>46886802.210000001</v>
      </c>
      <c r="N168" s="40">
        <v>0</v>
      </c>
      <c r="O168" s="40">
        <v>0</v>
      </c>
    </row>
    <row r="169" spans="1:18" s="50" customFormat="1" ht="47.25" x14ac:dyDescent="0.2">
      <c r="A169" s="33" t="s">
        <v>165</v>
      </c>
      <c r="B169" s="31" t="s">
        <v>26</v>
      </c>
      <c r="C169" s="31" t="s">
        <v>15</v>
      </c>
      <c r="D169" s="31" t="s">
        <v>39</v>
      </c>
      <c r="E169" s="31" t="s">
        <v>34</v>
      </c>
      <c r="F169" s="31" t="s">
        <v>33</v>
      </c>
      <c r="G169" s="31" t="s">
        <v>39</v>
      </c>
      <c r="H169" s="31" t="s">
        <v>166</v>
      </c>
      <c r="I169" s="31" t="s">
        <v>0</v>
      </c>
      <c r="J169" s="37"/>
      <c r="K169" s="37"/>
      <c r="L169" s="37"/>
      <c r="M169" s="30">
        <f>M170</f>
        <v>132958191.48999999</v>
      </c>
      <c r="N169" s="30">
        <f t="shared" ref="N169:O171" si="56">N170</f>
        <v>0</v>
      </c>
      <c r="O169" s="30">
        <f t="shared" si="56"/>
        <v>0</v>
      </c>
      <c r="P169" s="49"/>
      <c r="Q169" s="49"/>
      <c r="R169" s="49"/>
    </row>
    <row r="170" spans="1:18" s="50" customFormat="1" ht="63" x14ac:dyDescent="0.2">
      <c r="A170" s="33" t="s">
        <v>62</v>
      </c>
      <c r="B170" s="31" t="s">
        <v>26</v>
      </c>
      <c r="C170" s="31" t="s">
        <v>15</v>
      </c>
      <c r="D170" s="31" t="s">
        <v>39</v>
      </c>
      <c r="E170" s="31" t="s">
        <v>34</v>
      </c>
      <c r="F170" s="31" t="s">
        <v>33</v>
      </c>
      <c r="G170" s="31" t="s">
        <v>39</v>
      </c>
      <c r="H170" s="31" t="s">
        <v>166</v>
      </c>
      <c r="I170" s="31" t="s">
        <v>63</v>
      </c>
      <c r="J170" s="37"/>
      <c r="K170" s="37"/>
      <c r="L170" s="37"/>
      <c r="M170" s="30">
        <f>M171</f>
        <v>132958191.48999999</v>
      </c>
      <c r="N170" s="30">
        <f t="shared" si="56"/>
        <v>0</v>
      </c>
      <c r="O170" s="30">
        <f t="shared" si="56"/>
        <v>0</v>
      </c>
      <c r="P170" s="49"/>
      <c r="Q170" s="49"/>
      <c r="R170" s="49"/>
    </row>
    <row r="171" spans="1:18" s="50" customFormat="1" ht="15.75" x14ac:dyDescent="0.2">
      <c r="A171" s="33" t="s">
        <v>135</v>
      </c>
      <c r="B171" s="31"/>
      <c r="C171" s="31"/>
      <c r="D171" s="31"/>
      <c r="E171" s="31"/>
      <c r="F171" s="31"/>
      <c r="G171" s="31"/>
      <c r="H171" s="31"/>
      <c r="I171" s="31"/>
      <c r="J171" s="37"/>
      <c r="K171" s="37"/>
      <c r="L171" s="37"/>
      <c r="M171" s="30">
        <f>M172</f>
        <v>132958191.48999999</v>
      </c>
      <c r="N171" s="30">
        <f t="shared" si="56"/>
        <v>0</v>
      </c>
      <c r="O171" s="30">
        <f t="shared" si="56"/>
        <v>0</v>
      </c>
      <c r="P171" s="49"/>
      <c r="Q171" s="49"/>
      <c r="R171" s="49"/>
    </row>
    <row r="172" spans="1:18" ht="31.5" x14ac:dyDescent="0.2">
      <c r="A172" s="32" t="s">
        <v>167</v>
      </c>
      <c r="B172" s="29" t="s">
        <v>26</v>
      </c>
      <c r="C172" s="29" t="s">
        <v>15</v>
      </c>
      <c r="D172" s="29" t="s">
        <v>39</v>
      </c>
      <c r="E172" s="29" t="s">
        <v>34</v>
      </c>
      <c r="F172" s="29" t="s">
        <v>33</v>
      </c>
      <c r="G172" s="29" t="s">
        <v>39</v>
      </c>
      <c r="H172" s="29" t="s">
        <v>166</v>
      </c>
      <c r="I172" s="29" t="s">
        <v>63</v>
      </c>
      <c r="J172" s="38" t="s">
        <v>88</v>
      </c>
      <c r="K172" s="38">
        <v>1225</v>
      </c>
      <c r="L172" s="48" t="s">
        <v>46</v>
      </c>
      <c r="M172" s="40">
        <f>14405212.77+111439800+7113178.72</f>
        <v>132958191.48999999</v>
      </c>
      <c r="N172" s="40">
        <v>0</v>
      </c>
      <c r="O172" s="40">
        <v>0</v>
      </c>
    </row>
    <row r="173" spans="1:18" s="50" customFormat="1" ht="47.25" x14ac:dyDescent="0.2">
      <c r="A173" s="33" t="s">
        <v>165</v>
      </c>
      <c r="B173" s="31" t="s">
        <v>26</v>
      </c>
      <c r="C173" s="31" t="s">
        <v>15</v>
      </c>
      <c r="D173" s="31" t="s">
        <v>39</v>
      </c>
      <c r="E173" s="31" t="s">
        <v>34</v>
      </c>
      <c r="F173" s="31" t="s">
        <v>33</v>
      </c>
      <c r="G173" s="31" t="s">
        <v>39</v>
      </c>
      <c r="H173" s="31" t="s">
        <v>174</v>
      </c>
      <c r="I173" s="31"/>
      <c r="J173" s="37"/>
      <c r="K173" s="37"/>
      <c r="L173" s="37"/>
      <c r="M173" s="30">
        <f>M174</f>
        <v>171404348.06999999</v>
      </c>
      <c r="N173" s="30">
        <f t="shared" ref="N173:O175" si="57">N174</f>
        <v>0</v>
      </c>
      <c r="O173" s="30">
        <f t="shared" si="57"/>
        <v>0</v>
      </c>
      <c r="P173" s="49"/>
      <c r="Q173" s="49"/>
      <c r="R173" s="49"/>
    </row>
    <row r="174" spans="1:18" s="50" customFormat="1" ht="63" x14ac:dyDescent="0.2">
      <c r="A174" s="33" t="s">
        <v>62</v>
      </c>
      <c r="B174" s="31" t="s">
        <v>26</v>
      </c>
      <c r="C174" s="31" t="s">
        <v>15</v>
      </c>
      <c r="D174" s="31" t="s">
        <v>39</v>
      </c>
      <c r="E174" s="31" t="s">
        <v>34</v>
      </c>
      <c r="F174" s="31" t="s">
        <v>33</v>
      </c>
      <c r="G174" s="31" t="s">
        <v>39</v>
      </c>
      <c r="H174" s="31" t="s">
        <v>174</v>
      </c>
      <c r="I174" s="31" t="s">
        <v>63</v>
      </c>
      <c r="J174" s="37"/>
      <c r="K174" s="37"/>
      <c r="L174" s="37"/>
      <c r="M174" s="30">
        <f>M175</f>
        <v>171404348.06999999</v>
      </c>
      <c r="N174" s="30">
        <f t="shared" si="57"/>
        <v>0</v>
      </c>
      <c r="O174" s="30">
        <f t="shared" si="57"/>
        <v>0</v>
      </c>
      <c r="P174" s="49"/>
      <c r="Q174" s="49"/>
      <c r="R174" s="49"/>
    </row>
    <row r="175" spans="1:18" s="50" customFormat="1" ht="15.75" x14ac:dyDescent="0.2">
      <c r="A175" s="33" t="s">
        <v>135</v>
      </c>
      <c r="B175" s="31"/>
      <c r="C175" s="31"/>
      <c r="D175" s="31"/>
      <c r="E175" s="31"/>
      <c r="F175" s="31"/>
      <c r="G175" s="31"/>
      <c r="H175" s="31"/>
      <c r="I175" s="31"/>
      <c r="J175" s="37"/>
      <c r="K175" s="37"/>
      <c r="L175" s="37"/>
      <c r="M175" s="30">
        <f>M176</f>
        <v>171404348.06999999</v>
      </c>
      <c r="N175" s="30">
        <f t="shared" si="57"/>
        <v>0</v>
      </c>
      <c r="O175" s="30">
        <f t="shared" si="57"/>
        <v>0</v>
      </c>
      <c r="P175" s="49"/>
      <c r="Q175" s="49"/>
      <c r="R175" s="49"/>
    </row>
    <row r="176" spans="1:18" ht="31.5" x14ac:dyDescent="0.2">
      <c r="A176" s="32" t="s">
        <v>167</v>
      </c>
      <c r="B176" s="29" t="s">
        <v>26</v>
      </c>
      <c r="C176" s="29" t="s">
        <v>15</v>
      </c>
      <c r="D176" s="29" t="s">
        <v>39</v>
      </c>
      <c r="E176" s="29" t="s">
        <v>34</v>
      </c>
      <c r="F176" s="29" t="s">
        <v>33</v>
      </c>
      <c r="G176" s="29" t="s">
        <v>39</v>
      </c>
      <c r="H176" s="29" t="s">
        <v>174</v>
      </c>
      <c r="I176" s="29" t="s">
        <v>63</v>
      </c>
      <c r="J176" s="38" t="s">
        <v>88</v>
      </c>
      <c r="K176" s="38">
        <v>1225</v>
      </c>
      <c r="L176" s="48" t="s">
        <v>46</v>
      </c>
      <c r="M176" s="40">
        <f>5000000+3967292.49+174990520.38-7113178.72-5440286.08</f>
        <v>171404348.06999999</v>
      </c>
      <c r="N176" s="40">
        <v>0</v>
      </c>
      <c r="O176" s="40">
        <v>0</v>
      </c>
    </row>
    <row r="177" spans="1:18" ht="157.5" x14ac:dyDescent="0.2">
      <c r="A177" s="33" t="s">
        <v>89</v>
      </c>
      <c r="B177" s="31" t="s">
        <v>26</v>
      </c>
      <c r="C177" s="31" t="s">
        <v>15</v>
      </c>
      <c r="D177" s="31" t="s">
        <v>39</v>
      </c>
      <c r="E177" s="31" t="s">
        <v>34</v>
      </c>
      <c r="F177" s="31" t="s">
        <v>33</v>
      </c>
      <c r="G177" s="31" t="s">
        <v>39</v>
      </c>
      <c r="H177" s="31" t="s">
        <v>280</v>
      </c>
      <c r="I177" s="41" t="s">
        <v>0</v>
      </c>
      <c r="J177" s="41" t="s">
        <v>0</v>
      </c>
      <c r="K177" s="41" t="s">
        <v>0</v>
      </c>
      <c r="L177" s="41" t="s">
        <v>0</v>
      </c>
      <c r="M177" s="30">
        <f>M178</f>
        <v>0</v>
      </c>
      <c r="N177" s="30">
        <f t="shared" ref="N177:O179" si="58">N178</f>
        <v>275668109.61000001</v>
      </c>
      <c r="O177" s="30">
        <f t="shared" si="58"/>
        <v>0</v>
      </c>
    </row>
    <row r="178" spans="1:18" ht="63" x14ac:dyDescent="0.2">
      <c r="A178" s="33" t="s">
        <v>62</v>
      </c>
      <c r="B178" s="31" t="s">
        <v>26</v>
      </c>
      <c r="C178" s="31" t="s">
        <v>15</v>
      </c>
      <c r="D178" s="31" t="s">
        <v>39</v>
      </c>
      <c r="E178" s="31" t="s">
        <v>34</v>
      </c>
      <c r="F178" s="31" t="s">
        <v>33</v>
      </c>
      <c r="G178" s="31" t="s">
        <v>39</v>
      </c>
      <c r="H178" s="31" t="s">
        <v>280</v>
      </c>
      <c r="I178" s="31" t="s">
        <v>63</v>
      </c>
      <c r="J178" s="31" t="s">
        <v>0</v>
      </c>
      <c r="K178" s="31" t="s">
        <v>0</v>
      </c>
      <c r="L178" s="31" t="s">
        <v>0</v>
      </c>
      <c r="M178" s="30">
        <f>M179</f>
        <v>0</v>
      </c>
      <c r="N178" s="30">
        <f t="shared" si="58"/>
        <v>275668109.61000001</v>
      </c>
      <c r="O178" s="30">
        <f t="shared" si="58"/>
        <v>0</v>
      </c>
    </row>
    <row r="179" spans="1:18" ht="15.75" x14ac:dyDescent="0.2">
      <c r="A179" s="33" t="s">
        <v>135</v>
      </c>
      <c r="B179" s="11" t="s">
        <v>0</v>
      </c>
      <c r="C179" s="11" t="s">
        <v>0</v>
      </c>
      <c r="D179" s="11" t="s">
        <v>0</v>
      </c>
      <c r="E179" s="11" t="s">
        <v>0</v>
      </c>
      <c r="F179" s="11" t="s">
        <v>0</v>
      </c>
      <c r="G179" s="11" t="s">
        <v>0</v>
      </c>
      <c r="H179" s="11" t="s">
        <v>0</v>
      </c>
      <c r="I179" s="11" t="s">
        <v>0</v>
      </c>
      <c r="J179" s="11" t="s">
        <v>0</v>
      </c>
      <c r="K179" s="11" t="s">
        <v>0</v>
      </c>
      <c r="L179" s="11" t="s">
        <v>0</v>
      </c>
      <c r="M179" s="30">
        <f>M180</f>
        <v>0</v>
      </c>
      <c r="N179" s="30">
        <f t="shared" si="58"/>
        <v>275668109.61000001</v>
      </c>
      <c r="O179" s="30">
        <f t="shared" si="58"/>
        <v>0</v>
      </c>
    </row>
    <row r="180" spans="1:18" ht="47.25" x14ac:dyDescent="0.2">
      <c r="A180" s="32" t="s">
        <v>87</v>
      </c>
      <c r="B180" s="29" t="s">
        <v>26</v>
      </c>
      <c r="C180" s="29" t="s">
        <v>15</v>
      </c>
      <c r="D180" s="29" t="s">
        <v>39</v>
      </c>
      <c r="E180" s="29" t="s">
        <v>34</v>
      </c>
      <c r="F180" s="29" t="s">
        <v>33</v>
      </c>
      <c r="G180" s="29" t="s">
        <v>39</v>
      </c>
      <c r="H180" s="29" t="s">
        <v>280</v>
      </c>
      <c r="I180" s="29" t="s">
        <v>63</v>
      </c>
      <c r="J180" s="38" t="s">
        <v>88</v>
      </c>
      <c r="K180" s="38">
        <v>1225</v>
      </c>
      <c r="L180" s="38" t="s">
        <v>71</v>
      </c>
      <c r="M180" s="40">
        <v>0</v>
      </c>
      <c r="N180" s="40">
        <f>301487486.07-25819376.46</f>
        <v>275668109.61000001</v>
      </c>
      <c r="O180" s="40">
        <v>0</v>
      </c>
    </row>
    <row r="181" spans="1:18" ht="78.75" x14ac:dyDescent="0.2">
      <c r="A181" s="33" t="s">
        <v>90</v>
      </c>
      <c r="B181" s="31" t="s">
        <v>91</v>
      </c>
      <c r="C181" s="31" t="s">
        <v>0</v>
      </c>
      <c r="D181" s="31" t="s">
        <v>0</v>
      </c>
      <c r="E181" s="31" t="s">
        <v>0</v>
      </c>
      <c r="F181" s="31" t="s">
        <v>0</v>
      </c>
      <c r="G181" s="31" t="s">
        <v>0</v>
      </c>
      <c r="H181" s="41" t="s">
        <v>0</v>
      </c>
      <c r="I181" s="41" t="s">
        <v>0</v>
      </c>
      <c r="J181" s="41" t="s">
        <v>0</v>
      </c>
      <c r="K181" s="41" t="s">
        <v>0</v>
      </c>
      <c r="L181" s="41" t="s">
        <v>0</v>
      </c>
      <c r="M181" s="30">
        <f>M182+M196</f>
        <v>825920707.07999992</v>
      </c>
      <c r="N181" s="30">
        <f>N182+N196</f>
        <v>1410278781.1900001</v>
      </c>
      <c r="O181" s="30">
        <f t="shared" ref="O181" si="59">O182+O196</f>
        <v>1078963182.3800001</v>
      </c>
    </row>
    <row r="182" spans="1:18" ht="31.5" x14ac:dyDescent="0.2">
      <c r="A182" s="33" t="s">
        <v>211</v>
      </c>
      <c r="B182" s="31" t="s">
        <v>91</v>
      </c>
      <c r="C182" s="31" t="s">
        <v>14</v>
      </c>
      <c r="D182" s="31" t="s">
        <v>212</v>
      </c>
      <c r="E182" s="31" t="s">
        <v>0</v>
      </c>
      <c r="F182" s="31" t="s">
        <v>0</v>
      </c>
      <c r="G182" s="31" t="s">
        <v>0</v>
      </c>
      <c r="H182" s="31" t="s">
        <v>0</v>
      </c>
      <c r="I182" s="31" t="s">
        <v>0</v>
      </c>
      <c r="J182" s="31" t="s">
        <v>0</v>
      </c>
      <c r="K182" s="31" t="s">
        <v>0</v>
      </c>
      <c r="L182" s="31" t="s">
        <v>0</v>
      </c>
      <c r="M182" s="30">
        <f>M183</f>
        <v>118850303.03999999</v>
      </c>
      <c r="N182" s="30">
        <f>N183</f>
        <v>298493360.20000005</v>
      </c>
      <c r="O182" s="30">
        <f t="shared" ref="N182:O186" si="60">O183</f>
        <v>333240404.04000002</v>
      </c>
    </row>
    <row r="183" spans="1:18" ht="31.5" x14ac:dyDescent="0.2">
      <c r="A183" s="33" t="s">
        <v>117</v>
      </c>
      <c r="B183" s="31" t="s">
        <v>91</v>
      </c>
      <c r="C183" s="31" t="s">
        <v>14</v>
      </c>
      <c r="D183" s="31" t="s">
        <v>212</v>
      </c>
      <c r="E183" s="31" t="s">
        <v>34</v>
      </c>
      <c r="F183" s="31" t="s">
        <v>0</v>
      </c>
      <c r="G183" s="31" t="s">
        <v>0</v>
      </c>
      <c r="H183" s="31" t="s">
        <v>0</v>
      </c>
      <c r="I183" s="31" t="s">
        <v>0</v>
      </c>
      <c r="J183" s="31" t="s">
        <v>0</v>
      </c>
      <c r="K183" s="31" t="s">
        <v>0</v>
      </c>
      <c r="L183" s="31" t="s">
        <v>0</v>
      </c>
      <c r="M183" s="30">
        <f>M184</f>
        <v>118850303.03999999</v>
      </c>
      <c r="N183" s="30">
        <f t="shared" si="60"/>
        <v>298493360.20000005</v>
      </c>
      <c r="O183" s="30">
        <f t="shared" si="60"/>
        <v>333240404.04000002</v>
      </c>
    </row>
    <row r="184" spans="1:18" ht="15.75" x14ac:dyDescent="0.2">
      <c r="A184" s="33" t="s">
        <v>83</v>
      </c>
      <c r="B184" s="31" t="s">
        <v>91</v>
      </c>
      <c r="C184" s="31" t="s">
        <v>14</v>
      </c>
      <c r="D184" s="31" t="s">
        <v>212</v>
      </c>
      <c r="E184" s="31" t="s">
        <v>34</v>
      </c>
      <c r="F184" s="31" t="s">
        <v>33</v>
      </c>
      <c r="G184" s="31" t="s">
        <v>0</v>
      </c>
      <c r="H184" s="31" t="s">
        <v>0</v>
      </c>
      <c r="I184" s="31" t="s">
        <v>0</v>
      </c>
      <c r="J184" s="31" t="s">
        <v>0</v>
      </c>
      <c r="K184" s="31" t="s">
        <v>0</v>
      </c>
      <c r="L184" s="31" t="s">
        <v>0</v>
      </c>
      <c r="M184" s="30">
        <f>M185</f>
        <v>118850303.03999999</v>
      </c>
      <c r="N184" s="30">
        <f t="shared" si="60"/>
        <v>298493360.20000005</v>
      </c>
      <c r="O184" s="30">
        <f t="shared" si="60"/>
        <v>333240404.04000002</v>
      </c>
    </row>
    <row r="185" spans="1:18" ht="15.75" x14ac:dyDescent="0.2">
      <c r="A185" s="33" t="s">
        <v>213</v>
      </c>
      <c r="B185" s="31" t="s">
        <v>91</v>
      </c>
      <c r="C185" s="31" t="s">
        <v>14</v>
      </c>
      <c r="D185" s="31" t="s">
        <v>212</v>
      </c>
      <c r="E185" s="31" t="s">
        <v>34</v>
      </c>
      <c r="F185" s="31" t="s">
        <v>33</v>
      </c>
      <c r="G185" s="31" t="s">
        <v>29</v>
      </c>
      <c r="H185" s="31" t="s">
        <v>0</v>
      </c>
      <c r="I185" s="31" t="s">
        <v>0</v>
      </c>
      <c r="J185" s="31" t="s">
        <v>0</v>
      </c>
      <c r="K185" s="31" t="s">
        <v>0</v>
      </c>
      <c r="L185" s="31" t="s">
        <v>0</v>
      </c>
      <c r="M185" s="30">
        <f>M186+M192</f>
        <v>118850303.03999999</v>
      </c>
      <c r="N185" s="30">
        <f t="shared" ref="N185:O185" si="61">N186+N192</f>
        <v>298493360.20000005</v>
      </c>
      <c r="O185" s="30">
        <f t="shared" si="61"/>
        <v>333240404.04000002</v>
      </c>
    </row>
    <row r="186" spans="1:18" ht="31.5" x14ac:dyDescent="0.2">
      <c r="A186" s="33" t="s">
        <v>214</v>
      </c>
      <c r="B186" s="31" t="s">
        <v>91</v>
      </c>
      <c r="C186" s="31" t="s">
        <v>14</v>
      </c>
      <c r="D186" s="31" t="s">
        <v>212</v>
      </c>
      <c r="E186" s="31" t="s">
        <v>34</v>
      </c>
      <c r="F186" s="31" t="s">
        <v>33</v>
      </c>
      <c r="G186" s="31" t="s">
        <v>29</v>
      </c>
      <c r="H186" s="31" t="s">
        <v>215</v>
      </c>
      <c r="I186" s="31" t="s">
        <v>0</v>
      </c>
      <c r="J186" s="31" t="s">
        <v>0</v>
      </c>
      <c r="K186" s="31" t="s">
        <v>0</v>
      </c>
      <c r="L186" s="31" t="s">
        <v>0</v>
      </c>
      <c r="M186" s="30">
        <f>M187</f>
        <v>118850303.03999999</v>
      </c>
      <c r="N186" s="30">
        <f t="shared" si="60"/>
        <v>285913232.33000004</v>
      </c>
      <c r="O186" s="30">
        <f t="shared" si="60"/>
        <v>333240404.04000002</v>
      </c>
    </row>
    <row r="187" spans="1:18" ht="63" x14ac:dyDescent="0.2">
      <c r="A187" s="33" t="s">
        <v>62</v>
      </c>
      <c r="B187" s="31" t="s">
        <v>91</v>
      </c>
      <c r="C187" s="31" t="s">
        <v>14</v>
      </c>
      <c r="D187" s="31" t="s">
        <v>212</v>
      </c>
      <c r="E187" s="31" t="s">
        <v>34</v>
      </c>
      <c r="F187" s="31" t="s">
        <v>33</v>
      </c>
      <c r="G187" s="31" t="s">
        <v>29</v>
      </c>
      <c r="H187" s="31" t="s">
        <v>215</v>
      </c>
      <c r="I187" s="31" t="s">
        <v>63</v>
      </c>
      <c r="J187" s="31" t="s">
        <v>0</v>
      </c>
      <c r="K187" s="31" t="s">
        <v>0</v>
      </c>
      <c r="L187" s="31" t="s">
        <v>0</v>
      </c>
      <c r="M187" s="30">
        <f>M188+M190</f>
        <v>118850303.03999999</v>
      </c>
      <c r="N187" s="30">
        <f t="shared" ref="N187:O187" si="62">N188+N190</f>
        <v>285913232.33000004</v>
      </c>
      <c r="O187" s="30">
        <f t="shared" si="62"/>
        <v>333240404.04000002</v>
      </c>
    </row>
    <row r="188" spans="1:18" ht="15.75" x14ac:dyDescent="0.2">
      <c r="A188" s="33" t="s">
        <v>135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0">
        <f>M189</f>
        <v>45102828.289999999</v>
      </c>
      <c r="N188" s="30">
        <f t="shared" ref="N188:O188" si="63">N189</f>
        <v>248879595.96000004</v>
      </c>
      <c r="O188" s="30">
        <f t="shared" si="63"/>
        <v>333240404.04000002</v>
      </c>
    </row>
    <row r="189" spans="1:18" ht="31.7" customHeight="1" x14ac:dyDescent="0.2">
      <c r="A189" s="32" t="s">
        <v>217</v>
      </c>
      <c r="B189" s="29" t="s">
        <v>91</v>
      </c>
      <c r="C189" s="29" t="s">
        <v>14</v>
      </c>
      <c r="D189" s="29" t="s">
        <v>212</v>
      </c>
      <c r="E189" s="29" t="s">
        <v>34</v>
      </c>
      <c r="F189" s="29" t="s">
        <v>33</v>
      </c>
      <c r="G189" s="29" t="s">
        <v>29</v>
      </c>
      <c r="H189" s="29" t="s">
        <v>215</v>
      </c>
      <c r="I189" s="29" t="s">
        <v>63</v>
      </c>
      <c r="J189" s="29" t="s">
        <v>164</v>
      </c>
      <c r="K189" s="29" t="s">
        <v>237</v>
      </c>
      <c r="L189" s="29" t="s">
        <v>47</v>
      </c>
      <c r="M189" s="40">
        <f>19850303.04+25252525.25</f>
        <v>45102828.289999999</v>
      </c>
      <c r="N189" s="40">
        <f>265108232.33+9023888.88-25252525.25</f>
        <v>248879595.96000004</v>
      </c>
      <c r="O189" s="40">
        <v>333240404.04000002</v>
      </c>
    </row>
    <row r="190" spans="1:18" s="50" customFormat="1" ht="15.75" x14ac:dyDescent="0.2">
      <c r="A190" s="33" t="s">
        <v>124</v>
      </c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0">
        <f>M191</f>
        <v>73747474.75</v>
      </c>
      <c r="N190" s="30">
        <f t="shared" ref="N190:O190" si="64">N191</f>
        <v>37033636.369999997</v>
      </c>
      <c r="O190" s="30">
        <f t="shared" si="64"/>
        <v>0</v>
      </c>
      <c r="P190" s="42"/>
      <c r="Q190" s="42"/>
      <c r="R190" s="42"/>
    </row>
    <row r="191" spans="1:18" s="26" customFormat="1" ht="47.25" x14ac:dyDescent="0.2">
      <c r="A191" s="32" t="s">
        <v>216</v>
      </c>
      <c r="B191" s="29" t="s">
        <v>91</v>
      </c>
      <c r="C191" s="29" t="s">
        <v>14</v>
      </c>
      <c r="D191" s="29" t="s">
        <v>212</v>
      </c>
      <c r="E191" s="29" t="s">
        <v>34</v>
      </c>
      <c r="F191" s="29" t="s">
        <v>33</v>
      </c>
      <c r="G191" s="29" t="s">
        <v>29</v>
      </c>
      <c r="H191" s="29" t="s">
        <v>215</v>
      </c>
      <c r="I191" s="29" t="s">
        <v>63</v>
      </c>
      <c r="J191" s="29" t="s">
        <v>164</v>
      </c>
      <c r="K191" s="29" t="s">
        <v>218</v>
      </c>
      <c r="L191" s="29" t="s">
        <v>71</v>
      </c>
      <c r="M191" s="40">
        <f>99000000-25252525.25</f>
        <v>73747474.75</v>
      </c>
      <c r="N191" s="40">
        <f>20805000-9023888.88+25252525.25</f>
        <v>37033636.369999997</v>
      </c>
      <c r="O191" s="40">
        <v>0</v>
      </c>
      <c r="P191" s="42"/>
      <c r="Q191" s="42"/>
      <c r="R191" s="42"/>
    </row>
    <row r="192" spans="1:18" s="50" customFormat="1" ht="31.5" x14ac:dyDescent="0.2">
      <c r="A192" s="33" t="s">
        <v>214</v>
      </c>
      <c r="B192" s="31" t="s">
        <v>91</v>
      </c>
      <c r="C192" s="31" t="s">
        <v>14</v>
      </c>
      <c r="D192" s="31" t="s">
        <v>212</v>
      </c>
      <c r="E192" s="31" t="s">
        <v>34</v>
      </c>
      <c r="F192" s="31" t="s">
        <v>33</v>
      </c>
      <c r="G192" s="31" t="s">
        <v>29</v>
      </c>
      <c r="H192" s="31" t="s">
        <v>287</v>
      </c>
      <c r="I192" s="31"/>
      <c r="J192" s="31"/>
      <c r="K192" s="31"/>
      <c r="L192" s="31"/>
      <c r="M192" s="30">
        <f>M193</f>
        <v>0</v>
      </c>
      <c r="N192" s="30">
        <f t="shared" ref="N192:O192" si="65">N193</f>
        <v>12580127.869999999</v>
      </c>
      <c r="O192" s="30">
        <f t="shared" si="65"/>
        <v>0</v>
      </c>
      <c r="P192" s="49"/>
      <c r="Q192" s="49"/>
      <c r="R192" s="49"/>
    </row>
    <row r="193" spans="1:18" s="50" customFormat="1" ht="63" x14ac:dyDescent="0.2">
      <c r="A193" s="33" t="s">
        <v>62</v>
      </c>
      <c r="B193" s="31" t="s">
        <v>91</v>
      </c>
      <c r="C193" s="31" t="s">
        <v>14</v>
      </c>
      <c r="D193" s="31" t="s">
        <v>212</v>
      </c>
      <c r="E193" s="31" t="s">
        <v>34</v>
      </c>
      <c r="F193" s="31" t="s">
        <v>33</v>
      </c>
      <c r="G193" s="31" t="s">
        <v>29</v>
      </c>
      <c r="H193" s="31" t="s">
        <v>287</v>
      </c>
      <c r="I193" s="31" t="s">
        <v>63</v>
      </c>
      <c r="J193" s="31"/>
      <c r="K193" s="31"/>
      <c r="L193" s="31"/>
      <c r="M193" s="30">
        <f>M194</f>
        <v>0</v>
      </c>
      <c r="N193" s="30">
        <f t="shared" ref="N193:O193" si="66">N194</f>
        <v>12580127.869999999</v>
      </c>
      <c r="O193" s="30">
        <f t="shared" si="66"/>
        <v>0</v>
      </c>
      <c r="P193" s="49"/>
      <c r="Q193" s="49"/>
      <c r="R193" s="49"/>
    </row>
    <row r="194" spans="1:18" s="50" customFormat="1" ht="15.75" x14ac:dyDescent="0.2">
      <c r="A194" s="33" t="s">
        <v>124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0">
        <f>M195</f>
        <v>0</v>
      </c>
      <c r="N194" s="30">
        <f t="shared" ref="N194:O194" si="67">N195</f>
        <v>12580127.869999999</v>
      </c>
      <c r="O194" s="30">
        <f t="shared" si="67"/>
        <v>0</v>
      </c>
      <c r="P194" s="49"/>
      <c r="Q194" s="49"/>
      <c r="R194" s="49"/>
    </row>
    <row r="195" spans="1:18" s="26" customFormat="1" ht="47.25" x14ac:dyDescent="0.2">
      <c r="A195" s="32" t="s">
        <v>216</v>
      </c>
      <c r="B195" s="29" t="s">
        <v>91</v>
      </c>
      <c r="C195" s="29" t="s">
        <v>14</v>
      </c>
      <c r="D195" s="29" t="s">
        <v>212</v>
      </c>
      <c r="E195" s="29" t="s">
        <v>34</v>
      </c>
      <c r="F195" s="29" t="s">
        <v>33</v>
      </c>
      <c r="G195" s="29" t="s">
        <v>29</v>
      </c>
      <c r="H195" s="29" t="s">
        <v>287</v>
      </c>
      <c r="I195" s="29" t="s">
        <v>63</v>
      </c>
      <c r="J195" s="29" t="s">
        <v>164</v>
      </c>
      <c r="K195" s="29" t="s">
        <v>218</v>
      </c>
      <c r="L195" s="29" t="s">
        <v>71</v>
      </c>
      <c r="M195" s="40">
        <v>0</v>
      </c>
      <c r="N195" s="40">
        <v>12580127.869999999</v>
      </c>
      <c r="O195" s="40">
        <v>0</v>
      </c>
      <c r="P195" s="25"/>
      <c r="Q195" s="25"/>
      <c r="R195" s="25"/>
    </row>
    <row r="196" spans="1:18" ht="47.25" x14ac:dyDescent="0.2">
      <c r="A196" s="33" t="s">
        <v>92</v>
      </c>
      <c r="B196" s="31" t="s">
        <v>91</v>
      </c>
      <c r="C196" s="31" t="s">
        <v>14</v>
      </c>
      <c r="D196" s="31" t="s">
        <v>93</v>
      </c>
      <c r="E196" s="31" t="s">
        <v>0</v>
      </c>
      <c r="F196" s="31" t="s">
        <v>0</v>
      </c>
      <c r="G196" s="31" t="s">
        <v>0</v>
      </c>
      <c r="H196" s="41" t="s">
        <v>0</v>
      </c>
      <c r="I196" s="41" t="s">
        <v>0</v>
      </c>
      <c r="J196" s="41" t="s">
        <v>0</v>
      </c>
      <c r="K196" s="41" t="s">
        <v>0</v>
      </c>
      <c r="L196" s="41" t="s">
        <v>0</v>
      </c>
      <c r="M196" s="30">
        <f t="shared" ref="M196:O204" si="68">M197</f>
        <v>707070404.03999996</v>
      </c>
      <c r="N196" s="30">
        <f t="shared" si="68"/>
        <v>1111785420.99</v>
      </c>
      <c r="O196" s="30">
        <f t="shared" si="68"/>
        <v>745722778.34000003</v>
      </c>
    </row>
    <row r="197" spans="1:18" ht="31.5" x14ac:dyDescent="0.2">
      <c r="A197" s="33" t="s">
        <v>117</v>
      </c>
      <c r="B197" s="31" t="s">
        <v>91</v>
      </c>
      <c r="C197" s="31" t="s">
        <v>14</v>
      </c>
      <c r="D197" s="31" t="s">
        <v>93</v>
      </c>
      <c r="E197" s="31" t="s">
        <v>34</v>
      </c>
      <c r="F197" s="31" t="s">
        <v>0</v>
      </c>
      <c r="G197" s="31" t="s">
        <v>0</v>
      </c>
      <c r="H197" s="41" t="s">
        <v>0</v>
      </c>
      <c r="I197" s="41" t="s">
        <v>0</v>
      </c>
      <c r="J197" s="41" t="s">
        <v>0</v>
      </c>
      <c r="K197" s="41" t="s">
        <v>0</v>
      </c>
      <c r="L197" s="41" t="s">
        <v>0</v>
      </c>
      <c r="M197" s="30">
        <f t="shared" si="68"/>
        <v>707070404.03999996</v>
      </c>
      <c r="N197" s="30">
        <f t="shared" si="68"/>
        <v>1111785420.99</v>
      </c>
      <c r="O197" s="30">
        <f t="shared" si="68"/>
        <v>745722778.34000003</v>
      </c>
    </row>
    <row r="198" spans="1:18" ht="15.75" x14ac:dyDescent="0.2">
      <c r="A198" s="44" t="s">
        <v>30</v>
      </c>
      <c r="B198" s="31" t="s">
        <v>91</v>
      </c>
      <c r="C198" s="31" t="s">
        <v>14</v>
      </c>
      <c r="D198" s="31" t="s">
        <v>93</v>
      </c>
      <c r="E198" s="31" t="s">
        <v>34</v>
      </c>
      <c r="F198" s="31" t="s">
        <v>31</v>
      </c>
      <c r="G198" s="31" t="s">
        <v>0</v>
      </c>
      <c r="H198" s="31" t="s">
        <v>0</v>
      </c>
      <c r="I198" s="31" t="s">
        <v>0</v>
      </c>
      <c r="J198" s="31" t="s">
        <v>0</v>
      </c>
      <c r="K198" s="31" t="s">
        <v>0</v>
      </c>
      <c r="L198" s="31" t="s">
        <v>0</v>
      </c>
      <c r="M198" s="30">
        <f t="shared" si="68"/>
        <v>707070404.03999996</v>
      </c>
      <c r="N198" s="30">
        <f t="shared" si="68"/>
        <v>1111785420.99</v>
      </c>
      <c r="O198" s="30">
        <f t="shared" si="68"/>
        <v>745722778.34000003</v>
      </c>
    </row>
    <row r="199" spans="1:18" ht="31.5" x14ac:dyDescent="0.2">
      <c r="A199" s="44" t="s">
        <v>35</v>
      </c>
      <c r="B199" s="31" t="s">
        <v>91</v>
      </c>
      <c r="C199" s="31" t="s">
        <v>14</v>
      </c>
      <c r="D199" s="31" t="s">
        <v>93</v>
      </c>
      <c r="E199" s="31" t="s">
        <v>34</v>
      </c>
      <c r="F199" s="31" t="s">
        <v>31</v>
      </c>
      <c r="G199" s="31" t="s">
        <v>36</v>
      </c>
      <c r="H199" s="31" t="s">
        <v>0</v>
      </c>
      <c r="I199" s="31" t="s">
        <v>0</v>
      </c>
      <c r="J199" s="31" t="s">
        <v>0</v>
      </c>
      <c r="K199" s="31" t="s">
        <v>0</v>
      </c>
      <c r="L199" s="31" t="s">
        <v>0</v>
      </c>
      <c r="M199" s="30">
        <f>M200+M204</f>
        <v>707070404.03999996</v>
      </c>
      <c r="N199" s="30">
        <f>N200+N204+N208</f>
        <v>1111785420.99</v>
      </c>
      <c r="O199" s="30">
        <f>O200+O204+O208</f>
        <v>745722778.34000003</v>
      </c>
    </row>
    <row r="200" spans="1:18" ht="110.25" x14ac:dyDescent="0.2">
      <c r="A200" s="33" t="s">
        <v>285</v>
      </c>
      <c r="B200" s="31" t="s">
        <v>91</v>
      </c>
      <c r="C200" s="31" t="s">
        <v>14</v>
      </c>
      <c r="D200" s="31" t="s">
        <v>93</v>
      </c>
      <c r="E200" s="31" t="s">
        <v>34</v>
      </c>
      <c r="F200" s="31" t="s">
        <v>31</v>
      </c>
      <c r="G200" s="31" t="s">
        <v>36</v>
      </c>
      <c r="H200" s="31" t="s">
        <v>284</v>
      </c>
      <c r="I200" s="31"/>
      <c r="J200" s="31"/>
      <c r="K200" s="31"/>
      <c r="L200" s="31"/>
      <c r="M200" s="30">
        <f>M201</f>
        <v>707070404.03999996</v>
      </c>
      <c r="N200" s="30">
        <f t="shared" ref="N200:O200" si="69">N201</f>
        <v>0</v>
      </c>
      <c r="O200" s="30">
        <f t="shared" si="69"/>
        <v>0</v>
      </c>
    </row>
    <row r="201" spans="1:18" ht="63" x14ac:dyDescent="0.2">
      <c r="A201" s="33" t="s">
        <v>62</v>
      </c>
      <c r="B201" s="29" t="s">
        <v>91</v>
      </c>
      <c r="C201" s="29" t="s">
        <v>14</v>
      </c>
      <c r="D201" s="29" t="s">
        <v>93</v>
      </c>
      <c r="E201" s="29" t="s">
        <v>34</v>
      </c>
      <c r="F201" s="29" t="s">
        <v>31</v>
      </c>
      <c r="G201" s="29" t="s">
        <v>36</v>
      </c>
      <c r="H201" s="29" t="s">
        <v>284</v>
      </c>
      <c r="I201" s="29" t="s">
        <v>63</v>
      </c>
      <c r="J201" s="48"/>
      <c r="K201" s="48"/>
      <c r="L201" s="48"/>
      <c r="M201" s="40">
        <f>M203</f>
        <v>707070404.03999996</v>
      </c>
      <c r="N201" s="40">
        <f t="shared" ref="N201:O201" si="70">N203</f>
        <v>0</v>
      </c>
      <c r="O201" s="40">
        <f t="shared" si="70"/>
        <v>0</v>
      </c>
    </row>
    <row r="202" spans="1:18" ht="15.75" x14ac:dyDescent="0.2">
      <c r="A202" s="33" t="s">
        <v>135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0"/>
      <c r="N202" s="30"/>
      <c r="O202" s="30"/>
    </row>
    <row r="203" spans="1:18" ht="63" x14ac:dyDescent="0.2">
      <c r="A203" s="32" t="s">
        <v>97</v>
      </c>
      <c r="B203" s="29" t="s">
        <v>91</v>
      </c>
      <c r="C203" s="29" t="s">
        <v>14</v>
      </c>
      <c r="D203" s="29" t="s">
        <v>93</v>
      </c>
      <c r="E203" s="29" t="s">
        <v>34</v>
      </c>
      <c r="F203" s="29" t="s">
        <v>31</v>
      </c>
      <c r="G203" s="29" t="s">
        <v>36</v>
      </c>
      <c r="H203" s="29" t="s">
        <v>284</v>
      </c>
      <c r="I203" s="29" t="s">
        <v>63</v>
      </c>
      <c r="J203" s="48" t="s">
        <v>118</v>
      </c>
      <c r="K203" s="48" t="s">
        <v>122</v>
      </c>
      <c r="L203" s="48" t="s">
        <v>283</v>
      </c>
      <c r="M203" s="40">
        <v>707070404.03999996</v>
      </c>
      <c r="N203" s="40">
        <v>0</v>
      </c>
      <c r="O203" s="40">
        <v>0</v>
      </c>
    </row>
    <row r="204" spans="1:18" ht="110.25" x14ac:dyDescent="0.2">
      <c r="A204" s="33" t="s">
        <v>285</v>
      </c>
      <c r="B204" s="31" t="s">
        <v>91</v>
      </c>
      <c r="C204" s="31" t="s">
        <v>14</v>
      </c>
      <c r="D204" s="31" t="s">
        <v>93</v>
      </c>
      <c r="E204" s="31" t="s">
        <v>34</v>
      </c>
      <c r="F204" s="31" t="s">
        <v>31</v>
      </c>
      <c r="G204" s="31" t="s">
        <v>36</v>
      </c>
      <c r="H204" s="31" t="s">
        <v>286</v>
      </c>
      <c r="I204" s="41"/>
      <c r="J204" s="41" t="s">
        <v>0</v>
      </c>
      <c r="K204" s="41" t="s">
        <v>0</v>
      </c>
      <c r="L204" s="41" t="s">
        <v>0</v>
      </c>
      <c r="M204" s="30">
        <f t="shared" si="68"/>
        <v>0</v>
      </c>
      <c r="N204" s="30">
        <f t="shared" si="68"/>
        <v>681966030.99000001</v>
      </c>
      <c r="O204" s="30">
        <f t="shared" si="68"/>
        <v>745722778.34000003</v>
      </c>
    </row>
    <row r="205" spans="1:18" ht="63" x14ac:dyDescent="0.2">
      <c r="A205" s="33" t="s">
        <v>62</v>
      </c>
      <c r="B205" s="31" t="s">
        <v>91</v>
      </c>
      <c r="C205" s="31" t="s">
        <v>14</v>
      </c>
      <c r="D205" s="31" t="s">
        <v>93</v>
      </c>
      <c r="E205" s="31" t="s">
        <v>34</v>
      </c>
      <c r="F205" s="31" t="s">
        <v>31</v>
      </c>
      <c r="G205" s="31" t="s">
        <v>36</v>
      </c>
      <c r="H205" s="31" t="s">
        <v>286</v>
      </c>
      <c r="I205" s="31" t="s">
        <v>63</v>
      </c>
      <c r="J205" s="31" t="s">
        <v>0</v>
      </c>
      <c r="K205" s="31" t="s">
        <v>0</v>
      </c>
      <c r="L205" s="31" t="s">
        <v>0</v>
      </c>
      <c r="M205" s="30">
        <f>M206+M210</f>
        <v>0</v>
      </c>
      <c r="N205" s="30">
        <f>N206</f>
        <v>681966030.99000001</v>
      </c>
      <c r="O205" s="30">
        <f t="shared" ref="O205" si="71">O206+O210</f>
        <v>745722778.34000003</v>
      </c>
    </row>
    <row r="206" spans="1:18" ht="15.75" x14ac:dyDescent="0.2">
      <c r="A206" s="33" t="s">
        <v>135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0">
        <f>M207</f>
        <v>0</v>
      </c>
      <c r="N206" s="30">
        <f t="shared" ref="N206:O206" si="72">N207</f>
        <v>681966030.99000001</v>
      </c>
      <c r="O206" s="30">
        <f t="shared" si="72"/>
        <v>745722778.34000003</v>
      </c>
    </row>
    <row r="207" spans="1:18" s="26" customFormat="1" ht="63" x14ac:dyDescent="0.2">
      <c r="A207" s="32" t="s">
        <v>97</v>
      </c>
      <c r="B207" s="29" t="s">
        <v>91</v>
      </c>
      <c r="C207" s="29" t="s">
        <v>14</v>
      </c>
      <c r="D207" s="29" t="s">
        <v>93</v>
      </c>
      <c r="E207" s="29" t="s">
        <v>34</v>
      </c>
      <c r="F207" s="29" t="s">
        <v>31</v>
      </c>
      <c r="G207" s="29" t="s">
        <v>36</v>
      </c>
      <c r="H207" s="29" t="s">
        <v>286</v>
      </c>
      <c r="I207" s="29" t="s">
        <v>63</v>
      </c>
      <c r="J207" s="48" t="s">
        <v>118</v>
      </c>
      <c r="K207" s="48" t="s">
        <v>122</v>
      </c>
      <c r="L207" s="48" t="s">
        <v>283</v>
      </c>
      <c r="M207" s="40">
        <v>0</v>
      </c>
      <c r="N207" s="40">
        <v>681966030.99000001</v>
      </c>
      <c r="O207" s="40">
        <v>745722778.34000003</v>
      </c>
      <c r="P207" s="25">
        <f>699999700+7070704.04</f>
        <v>707070404.03999996</v>
      </c>
      <c r="Q207" s="25">
        <f>681966030.99</f>
        <v>681966030.99000001</v>
      </c>
      <c r="R207" s="25">
        <f>745722778.34</f>
        <v>745722778.34000003</v>
      </c>
    </row>
    <row r="208" spans="1:18" s="26" customFormat="1" ht="47.25" x14ac:dyDescent="0.2">
      <c r="A208" s="33" t="s">
        <v>94</v>
      </c>
      <c r="B208" s="31" t="s">
        <v>91</v>
      </c>
      <c r="C208" s="31" t="s">
        <v>14</v>
      </c>
      <c r="D208" s="31" t="s">
        <v>93</v>
      </c>
      <c r="E208" s="31" t="s">
        <v>34</v>
      </c>
      <c r="F208" s="31" t="s">
        <v>31</v>
      </c>
      <c r="G208" s="31" t="s">
        <v>36</v>
      </c>
      <c r="H208" s="31" t="s">
        <v>95</v>
      </c>
      <c r="I208" s="41"/>
      <c r="J208" s="41" t="s">
        <v>0</v>
      </c>
      <c r="K208" s="41" t="s">
        <v>0</v>
      </c>
      <c r="L208" s="41" t="s">
        <v>0</v>
      </c>
      <c r="M208" s="30">
        <f t="shared" ref="M208:O208" si="73">M209</f>
        <v>0</v>
      </c>
      <c r="N208" s="30">
        <f t="shared" si="73"/>
        <v>429819390</v>
      </c>
      <c r="O208" s="30">
        <f t="shared" si="73"/>
        <v>0</v>
      </c>
      <c r="P208" s="25"/>
      <c r="Q208" s="25"/>
      <c r="R208" s="25"/>
    </row>
    <row r="209" spans="1:18" s="26" customFormat="1" ht="63" x14ac:dyDescent="0.2">
      <c r="A209" s="33" t="s">
        <v>62</v>
      </c>
      <c r="B209" s="31" t="s">
        <v>91</v>
      </c>
      <c r="C209" s="31" t="s">
        <v>14</v>
      </c>
      <c r="D209" s="31" t="s">
        <v>93</v>
      </c>
      <c r="E209" s="31" t="s">
        <v>34</v>
      </c>
      <c r="F209" s="31" t="s">
        <v>31</v>
      </c>
      <c r="G209" s="31" t="s">
        <v>36</v>
      </c>
      <c r="H209" s="31" t="s">
        <v>95</v>
      </c>
      <c r="I209" s="31" t="s">
        <v>63</v>
      </c>
      <c r="J209" s="31" t="s">
        <v>0</v>
      </c>
      <c r="K209" s="31" t="s">
        <v>0</v>
      </c>
      <c r="L209" s="31" t="s">
        <v>0</v>
      </c>
      <c r="M209" s="30">
        <f>M210+M212</f>
        <v>0</v>
      </c>
      <c r="N209" s="30">
        <f>N210</f>
        <v>429819390</v>
      </c>
      <c r="O209" s="30">
        <f t="shared" ref="O209" si="74">O210+O212</f>
        <v>0</v>
      </c>
      <c r="P209" s="25"/>
      <c r="Q209" s="25"/>
      <c r="R209" s="25"/>
    </row>
    <row r="210" spans="1:18" ht="15.75" x14ac:dyDescent="0.2">
      <c r="A210" s="33" t="s">
        <v>124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0">
        <f>M211+M212</f>
        <v>0</v>
      </c>
      <c r="N210" s="30">
        <f t="shared" ref="N210:O210" si="75">N211+N212</f>
        <v>429819390</v>
      </c>
      <c r="O210" s="30">
        <f t="shared" si="75"/>
        <v>0</v>
      </c>
    </row>
    <row r="211" spans="1:18" ht="63" x14ac:dyDescent="0.2">
      <c r="A211" s="32" t="s">
        <v>96</v>
      </c>
      <c r="B211" s="29" t="s">
        <v>91</v>
      </c>
      <c r="C211" s="29" t="s">
        <v>14</v>
      </c>
      <c r="D211" s="29" t="s">
        <v>93</v>
      </c>
      <c r="E211" s="29" t="s">
        <v>34</v>
      </c>
      <c r="F211" s="29" t="s">
        <v>31</v>
      </c>
      <c r="G211" s="29" t="s">
        <v>36</v>
      </c>
      <c r="H211" s="29" t="s">
        <v>95</v>
      </c>
      <c r="I211" s="29" t="s">
        <v>63</v>
      </c>
      <c r="J211" s="48" t="s">
        <v>118</v>
      </c>
      <c r="K211" s="48" t="s">
        <v>123</v>
      </c>
      <c r="L211" s="48" t="s">
        <v>71</v>
      </c>
      <c r="M211" s="40">
        <v>0</v>
      </c>
      <c r="N211" s="40">
        <v>248714730</v>
      </c>
      <c r="O211" s="40">
        <v>0</v>
      </c>
    </row>
    <row r="212" spans="1:18" ht="63" x14ac:dyDescent="0.2">
      <c r="A212" s="32" t="s">
        <v>241</v>
      </c>
      <c r="B212" s="29" t="s">
        <v>91</v>
      </c>
      <c r="C212" s="29" t="s">
        <v>14</v>
      </c>
      <c r="D212" s="29" t="s">
        <v>93</v>
      </c>
      <c r="E212" s="29" t="s">
        <v>34</v>
      </c>
      <c r="F212" s="29" t="s">
        <v>31</v>
      </c>
      <c r="G212" s="29" t="s">
        <v>36</v>
      </c>
      <c r="H212" s="29" t="s">
        <v>95</v>
      </c>
      <c r="I212" s="29" t="s">
        <v>63</v>
      </c>
      <c r="J212" s="48" t="s">
        <v>118</v>
      </c>
      <c r="K212" s="48" t="s">
        <v>19</v>
      </c>
      <c r="L212" s="48" t="s">
        <v>71</v>
      </c>
      <c r="M212" s="40">
        <v>0</v>
      </c>
      <c r="N212" s="40">
        <f>171204660+9900000</f>
        <v>181104660</v>
      </c>
      <c r="O212" s="40">
        <v>0</v>
      </c>
    </row>
    <row r="213" spans="1:18" ht="31.5" x14ac:dyDescent="0.2">
      <c r="A213" s="33" t="s">
        <v>54</v>
      </c>
      <c r="B213" s="31" t="s">
        <v>55</v>
      </c>
      <c r="C213" s="31" t="s">
        <v>0</v>
      </c>
      <c r="D213" s="31" t="s">
        <v>0</v>
      </c>
      <c r="E213" s="31" t="s">
        <v>0</v>
      </c>
      <c r="F213" s="31" t="s">
        <v>0</v>
      </c>
      <c r="G213" s="31" t="s">
        <v>0</v>
      </c>
      <c r="H213" s="41" t="s">
        <v>0</v>
      </c>
      <c r="I213" s="41" t="s">
        <v>0</v>
      </c>
      <c r="J213" s="41" t="s">
        <v>0</v>
      </c>
      <c r="K213" s="41" t="s">
        <v>0</v>
      </c>
      <c r="L213" s="41" t="s">
        <v>0</v>
      </c>
      <c r="M213" s="30">
        <f t="shared" ref="M213:O218" si="76">M214</f>
        <v>2710117510.9399996</v>
      </c>
      <c r="N213" s="30">
        <f t="shared" si="76"/>
        <v>5000000</v>
      </c>
      <c r="O213" s="30">
        <f t="shared" si="76"/>
        <v>0</v>
      </c>
    </row>
    <row r="214" spans="1:18" ht="31.5" x14ac:dyDescent="0.2">
      <c r="A214" s="33" t="s">
        <v>98</v>
      </c>
      <c r="B214" s="31" t="s">
        <v>55</v>
      </c>
      <c r="C214" s="31" t="s">
        <v>15</v>
      </c>
      <c r="D214" s="31" t="s">
        <v>29</v>
      </c>
      <c r="E214" s="31" t="s">
        <v>0</v>
      </c>
      <c r="F214" s="31" t="s">
        <v>0</v>
      </c>
      <c r="G214" s="31" t="s">
        <v>0</v>
      </c>
      <c r="H214" s="41" t="s">
        <v>0</v>
      </c>
      <c r="I214" s="41" t="s">
        <v>0</v>
      </c>
      <c r="J214" s="41" t="s">
        <v>0</v>
      </c>
      <c r="K214" s="41" t="s">
        <v>0</v>
      </c>
      <c r="L214" s="41" t="s">
        <v>0</v>
      </c>
      <c r="M214" s="30">
        <f t="shared" si="76"/>
        <v>2710117510.9399996</v>
      </c>
      <c r="N214" s="30">
        <f t="shared" si="76"/>
        <v>5000000</v>
      </c>
      <c r="O214" s="30">
        <f t="shared" si="76"/>
        <v>0</v>
      </c>
    </row>
    <row r="215" spans="1:18" ht="31.5" x14ac:dyDescent="0.2">
      <c r="A215" s="33" t="s">
        <v>117</v>
      </c>
      <c r="B215" s="31" t="s">
        <v>55</v>
      </c>
      <c r="C215" s="31" t="s">
        <v>15</v>
      </c>
      <c r="D215" s="31" t="s">
        <v>29</v>
      </c>
      <c r="E215" s="31" t="s">
        <v>34</v>
      </c>
      <c r="F215" s="31" t="s">
        <v>0</v>
      </c>
      <c r="G215" s="31" t="s">
        <v>0</v>
      </c>
      <c r="H215" s="41" t="s">
        <v>0</v>
      </c>
      <c r="I215" s="41" t="s">
        <v>0</v>
      </c>
      <c r="J215" s="41" t="s">
        <v>0</v>
      </c>
      <c r="K215" s="41" t="s">
        <v>0</v>
      </c>
      <c r="L215" s="41" t="s">
        <v>0</v>
      </c>
      <c r="M215" s="30">
        <f t="shared" si="76"/>
        <v>2710117510.9399996</v>
      </c>
      <c r="N215" s="30">
        <f t="shared" si="76"/>
        <v>5000000</v>
      </c>
      <c r="O215" s="30">
        <f t="shared" si="76"/>
        <v>0</v>
      </c>
    </row>
    <row r="216" spans="1:18" ht="15.75" x14ac:dyDescent="0.2">
      <c r="A216" s="44" t="s">
        <v>56</v>
      </c>
      <c r="B216" s="31" t="s">
        <v>55</v>
      </c>
      <c r="C216" s="31" t="s">
        <v>15</v>
      </c>
      <c r="D216" s="31" t="s">
        <v>29</v>
      </c>
      <c r="E216" s="31" t="s">
        <v>34</v>
      </c>
      <c r="F216" s="31" t="s">
        <v>23</v>
      </c>
      <c r="G216" s="31" t="s">
        <v>0</v>
      </c>
      <c r="H216" s="31" t="s">
        <v>0</v>
      </c>
      <c r="I216" s="31" t="s">
        <v>0</v>
      </c>
      <c r="J216" s="31" t="s">
        <v>0</v>
      </c>
      <c r="K216" s="31" t="s">
        <v>0</v>
      </c>
      <c r="L216" s="31" t="s">
        <v>0</v>
      </c>
      <c r="M216" s="30">
        <f t="shared" si="76"/>
        <v>2710117510.9399996</v>
      </c>
      <c r="N216" s="30">
        <f t="shared" si="76"/>
        <v>5000000</v>
      </c>
      <c r="O216" s="30">
        <f t="shared" si="76"/>
        <v>0</v>
      </c>
    </row>
    <row r="217" spans="1:18" ht="15.75" x14ac:dyDescent="0.2">
      <c r="A217" s="44" t="s">
        <v>99</v>
      </c>
      <c r="B217" s="31" t="s">
        <v>55</v>
      </c>
      <c r="C217" s="31" t="s">
        <v>15</v>
      </c>
      <c r="D217" s="31" t="s">
        <v>29</v>
      </c>
      <c r="E217" s="31" t="s">
        <v>34</v>
      </c>
      <c r="F217" s="31" t="s">
        <v>23</v>
      </c>
      <c r="G217" s="31" t="s">
        <v>39</v>
      </c>
      <c r="H217" s="31" t="s">
        <v>0</v>
      </c>
      <c r="I217" s="31" t="s">
        <v>0</v>
      </c>
      <c r="J217" s="31" t="s">
        <v>0</v>
      </c>
      <c r="K217" s="31" t="s">
        <v>0</v>
      </c>
      <c r="L217" s="31" t="s">
        <v>0</v>
      </c>
      <c r="M217" s="30">
        <f t="shared" si="76"/>
        <v>2710117510.9399996</v>
      </c>
      <c r="N217" s="30">
        <f t="shared" si="76"/>
        <v>5000000</v>
      </c>
      <c r="O217" s="30">
        <f t="shared" si="76"/>
        <v>0</v>
      </c>
    </row>
    <row r="218" spans="1:18" ht="47.25" x14ac:dyDescent="0.2">
      <c r="A218" s="33" t="s">
        <v>100</v>
      </c>
      <c r="B218" s="31" t="s">
        <v>55</v>
      </c>
      <c r="C218" s="31" t="s">
        <v>15</v>
      </c>
      <c r="D218" s="31" t="s">
        <v>29</v>
      </c>
      <c r="E218" s="31" t="s">
        <v>34</v>
      </c>
      <c r="F218" s="31" t="s">
        <v>23</v>
      </c>
      <c r="G218" s="31" t="s">
        <v>39</v>
      </c>
      <c r="H218" s="31" t="s">
        <v>101</v>
      </c>
      <c r="I218" s="41" t="s">
        <v>0</v>
      </c>
      <c r="J218" s="41" t="s">
        <v>0</v>
      </c>
      <c r="K218" s="41" t="s">
        <v>0</v>
      </c>
      <c r="L218" s="41" t="s">
        <v>0</v>
      </c>
      <c r="M218" s="30">
        <f t="shared" si="76"/>
        <v>2710117510.9399996</v>
      </c>
      <c r="N218" s="30">
        <f t="shared" si="76"/>
        <v>5000000</v>
      </c>
      <c r="O218" s="30">
        <f t="shared" si="76"/>
        <v>0</v>
      </c>
    </row>
    <row r="219" spans="1:18" ht="63" x14ac:dyDescent="0.2">
      <c r="A219" s="33" t="s">
        <v>62</v>
      </c>
      <c r="B219" s="31" t="s">
        <v>55</v>
      </c>
      <c r="C219" s="31" t="s">
        <v>15</v>
      </c>
      <c r="D219" s="31" t="s">
        <v>29</v>
      </c>
      <c r="E219" s="31" t="s">
        <v>34</v>
      </c>
      <c r="F219" s="31" t="s">
        <v>23</v>
      </c>
      <c r="G219" s="31" t="s">
        <v>39</v>
      </c>
      <c r="H219" s="31" t="s">
        <v>101</v>
      </c>
      <c r="I219" s="31" t="s">
        <v>63</v>
      </c>
      <c r="J219" s="31" t="s">
        <v>0</v>
      </c>
      <c r="K219" s="31" t="s">
        <v>0</v>
      </c>
      <c r="L219" s="31" t="s">
        <v>0</v>
      </c>
      <c r="M219" s="30">
        <f>M220+M222+M224+M226+M228+M230+M232+M234+M236+M238+M240</f>
        <v>2710117510.9399996</v>
      </c>
      <c r="N219" s="30">
        <f t="shared" ref="N219:O219" si="77">N220+N222+N224+N226+N228+N230+N232+N234+N236+N238+N240</f>
        <v>5000000</v>
      </c>
      <c r="O219" s="30">
        <f t="shared" si="77"/>
        <v>0</v>
      </c>
    </row>
    <row r="220" spans="1:18" ht="15.75" x14ac:dyDescent="0.2">
      <c r="A220" s="33" t="s">
        <v>135</v>
      </c>
      <c r="B220" s="11" t="s">
        <v>0</v>
      </c>
      <c r="C220" s="11" t="s">
        <v>0</v>
      </c>
      <c r="D220" s="11" t="s">
        <v>0</v>
      </c>
      <c r="E220" s="11" t="s">
        <v>0</v>
      </c>
      <c r="F220" s="11" t="s">
        <v>0</v>
      </c>
      <c r="G220" s="11" t="s">
        <v>0</v>
      </c>
      <c r="H220" s="11" t="s">
        <v>0</v>
      </c>
      <c r="I220" s="11" t="s">
        <v>0</v>
      </c>
      <c r="J220" s="11" t="s">
        <v>0</v>
      </c>
      <c r="K220" s="11" t="s">
        <v>0</v>
      </c>
      <c r="L220" s="11" t="s">
        <v>0</v>
      </c>
      <c r="M220" s="30">
        <f>M221</f>
        <v>159331229.49000001</v>
      </c>
      <c r="N220" s="30">
        <f t="shared" ref="N220:O220" si="78">N221</f>
        <v>0</v>
      </c>
      <c r="O220" s="30">
        <f t="shared" si="78"/>
        <v>0</v>
      </c>
    </row>
    <row r="221" spans="1:18" ht="31.5" x14ac:dyDescent="0.2">
      <c r="A221" s="32" t="s">
        <v>102</v>
      </c>
      <c r="B221" s="29" t="s">
        <v>55</v>
      </c>
      <c r="C221" s="29" t="s">
        <v>15</v>
      </c>
      <c r="D221" s="29" t="s">
        <v>29</v>
      </c>
      <c r="E221" s="29" t="s">
        <v>34</v>
      </c>
      <c r="F221" s="29" t="s">
        <v>23</v>
      </c>
      <c r="G221" s="29" t="s">
        <v>39</v>
      </c>
      <c r="H221" s="29" t="s">
        <v>101</v>
      </c>
      <c r="I221" s="29" t="s">
        <v>63</v>
      </c>
      <c r="J221" s="38" t="s">
        <v>103</v>
      </c>
      <c r="K221" s="38">
        <v>48</v>
      </c>
      <c r="L221" s="38" t="s">
        <v>46</v>
      </c>
      <c r="M221" s="40">
        <f>120000000+39331229.49</f>
        <v>159331229.49000001</v>
      </c>
      <c r="N221" s="40">
        <v>0</v>
      </c>
      <c r="O221" s="40">
        <v>0</v>
      </c>
    </row>
    <row r="222" spans="1:18" ht="15.75" x14ac:dyDescent="0.2">
      <c r="A222" s="33" t="s">
        <v>152</v>
      </c>
      <c r="B222" s="11" t="s">
        <v>0</v>
      </c>
      <c r="C222" s="11" t="s">
        <v>0</v>
      </c>
      <c r="D222" s="11" t="s">
        <v>0</v>
      </c>
      <c r="E222" s="11" t="s">
        <v>0</v>
      </c>
      <c r="F222" s="11" t="s">
        <v>0</v>
      </c>
      <c r="G222" s="11" t="s">
        <v>0</v>
      </c>
      <c r="H222" s="11" t="s">
        <v>0</v>
      </c>
      <c r="I222" s="11" t="s">
        <v>0</v>
      </c>
      <c r="J222" s="11" t="s">
        <v>0</v>
      </c>
      <c r="K222" s="11" t="s">
        <v>0</v>
      </c>
      <c r="L222" s="11" t="s">
        <v>0</v>
      </c>
      <c r="M222" s="30">
        <f>M223</f>
        <v>293888369.52000004</v>
      </c>
      <c r="N222" s="30">
        <f t="shared" ref="N222:O222" si="79">N223</f>
        <v>0</v>
      </c>
      <c r="O222" s="30">
        <f t="shared" si="79"/>
        <v>0</v>
      </c>
    </row>
    <row r="223" spans="1:18" ht="31.5" x14ac:dyDescent="0.2">
      <c r="A223" s="32" t="s">
        <v>104</v>
      </c>
      <c r="B223" s="29" t="s">
        <v>55</v>
      </c>
      <c r="C223" s="29" t="s">
        <v>15</v>
      </c>
      <c r="D223" s="29" t="s">
        <v>29</v>
      </c>
      <c r="E223" s="29" t="s">
        <v>34</v>
      </c>
      <c r="F223" s="29" t="s">
        <v>23</v>
      </c>
      <c r="G223" s="29" t="s">
        <v>39</v>
      </c>
      <c r="H223" s="29" t="s">
        <v>101</v>
      </c>
      <c r="I223" s="29" t="s">
        <v>63</v>
      </c>
      <c r="J223" s="38" t="s">
        <v>103</v>
      </c>
      <c r="K223" s="38">
        <v>50</v>
      </c>
      <c r="L223" s="38" t="s">
        <v>46</v>
      </c>
      <c r="M223" s="40">
        <f>193216358.3+85699193.75+14972817.47</f>
        <v>293888369.52000004</v>
      </c>
      <c r="N223" s="40">
        <v>0</v>
      </c>
      <c r="O223" s="40">
        <v>0</v>
      </c>
    </row>
    <row r="224" spans="1:18" s="50" customFormat="1" ht="15.75" x14ac:dyDescent="0.2">
      <c r="A224" s="33" t="s">
        <v>127</v>
      </c>
      <c r="B224" s="31"/>
      <c r="C224" s="31"/>
      <c r="D224" s="31"/>
      <c r="E224" s="31"/>
      <c r="F224" s="31"/>
      <c r="G224" s="31"/>
      <c r="H224" s="31"/>
      <c r="I224" s="31"/>
      <c r="J224" s="37"/>
      <c r="K224" s="37"/>
      <c r="L224" s="37"/>
      <c r="M224" s="30">
        <f>M225</f>
        <v>112541175.23999999</v>
      </c>
      <c r="N224" s="30">
        <f t="shared" ref="N224:O224" si="80">N225</f>
        <v>0</v>
      </c>
      <c r="O224" s="30">
        <f t="shared" si="80"/>
        <v>0</v>
      </c>
      <c r="P224" s="49"/>
      <c r="Q224" s="49"/>
      <c r="R224" s="49"/>
    </row>
    <row r="225" spans="1:18" ht="47.25" x14ac:dyDescent="0.2">
      <c r="A225" s="32" t="s">
        <v>111</v>
      </c>
      <c r="B225" s="29" t="s">
        <v>55</v>
      </c>
      <c r="C225" s="29" t="s">
        <v>15</v>
      </c>
      <c r="D225" s="29" t="s">
        <v>29</v>
      </c>
      <c r="E225" s="29" t="s">
        <v>34</v>
      </c>
      <c r="F225" s="29" t="s">
        <v>23</v>
      </c>
      <c r="G225" s="29" t="s">
        <v>39</v>
      </c>
      <c r="H225" s="29" t="s">
        <v>101</v>
      </c>
      <c r="I225" s="29" t="s">
        <v>63</v>
      </c>
      <c r="J225" s="38" t="s">
        <v>103</v>
      </c>
      <c r="K225" s="38">
        <v>50</v>
      </c>
      <c r="L225" s="38" t="s">
        <v>46</v>
      </c>
      <c r="M225" s="40">
        <f>107807001.88+4734173.36</f>
        <v>112541175.23999999</v>
      </c>
      <c r="N225" s="40">
        <v>0</v>
      </c>
      <c r="O225" s="40">
        <v>0</v>
      </c>
    </row>
    <row r="226" spans="1:18" ht="15.75" x14ac:dyDescent="0.2">
      <c r="A226" s="33" t="s">
        <v>124</v>
      </c>
      <c r="B226" s="11" t="s">
        <v>0</v>
      </c>
      <c r="C226" s="11" t="s">
        <v>0</v>
      </c>
      <c r="D226" s="11" t="s">
        <v>0</v>
      </c>
      <c r="E226" s="11" t="s">
        <v>0</v>
      </c>
      <c r="F226" s="11" t="s">
        <v>0</v>
      </c>
      <c r="G226" s="11" t="s">
        <v>0</v>
      </c>
      <c r="H226" s="11" t="s">
        <v>0</v>
      </c>
      <c r="I226" s="11" t="s">
        <v>0</v>
      </c>
      <c r="J226" s="11" t="s">
        <v>0</v>
      </c>
      <c r="K226" s="11" t="s">
        <v>0</v>
      </c>
      <c r="L226" s="11" t="s">
        <v>0</v>
      </c>
      <c r="M226" s="30">
        <f>M227</f>
        <v>219041169.19999999</v>
      </c>
      <c r="N226" s="30">
        <f t="shared" ref="N226:O226" si="81">N227</f>
        <v>0</v>
      </c>
      <c r="O226" s="30">
        <f t="shared" si="81"/>
        <v>0</v>
      </c>
    </row>
    <row r="227" spans="1:18" ht="47.25" x14ac:dyDescent="0.2">
      <c r="A227" s="32" t="s">
        <v>105</v>
      </c>
      <c r="B227" s="29" t="s">
        <v>55</v>
      </c>
      <c r="C227" s="29" t="s">
        <v>15</v>
      </c>
      <c r="D227" s="29" t="s">
        <v>29</v>
      </c>
      <c r="E227" s="29" t="s">
        <v>34</v>
      </c>
      <c r="F227" s="29" t="s">
        <v>23</v>
      </c>
      <c r="G227" s="29" t="s">
        <v>39</v>
      </c>
      <c r="H227" s="29" t="s">
        <v>101</v>
      </c>
      <c r="I227" s="29" t="s">
        <v>63</v>
      </c>
      <c r="J227" s="38" t="s">
        <v>103</v>
      </c>
      <c r="K227" s="38">
        <v>48</v>
      </c>
      <c r="L227" s="38" t="s">
        <v>46</v>
      </c>
      <c r="M227" s="40">
        <f>171223800+47779882+37487.2</f>
        <v>219041169.19999999</v>
      </c>
      <c r="N227" s="40">
        <v>0</v>
      </c>
      <c r="O227" s="40">
        <v>0</v>
      </c>
    </row>
    <row r="228" spans="1:18" ht="15.75" x14ac:dyDescent="0.2">
      <c r="A228" s="33" t="s">
        <v>136</v>
      </c>
      <c r="B228" s="11" t="s">
        <v>0</v>
      </c>
      <c r="C228" s="11" t="s">
        <v>0</v>
      </c>
      <c r="D228" s="11" t="s">
        <v>0</v>
      </c>
      <c r="E228" s="11" t="s">
        <v>0</v>
      </c>
      <c r="F228" s="11" t="s">
        <v>0</v>
      </c>
      <c r="G228" s="11" t="s">
        <v>0</v>
      </c>
      <c r="H228" s="11" t="s">
        <v>0</v>
      </c>
      <c r="I228" s="11" t="s">
        <v>0</v>
      </c>
      <c r="J228" s="11" t="s">
        <v>0</v>
      </c>
      <c r="K228" s="11" t="s">
        <v>0</v>
      </c>
      <c r="L228" s="11" t="s">
        <v>0</v>
      </c>
      <c r="M228" s="30">
        <f>M229</f>
        <v>291216518.32999998</v>
      </c>
      <c r="N228" s="30">
        <f t="shared" ref="N228:O228" si="82">N229</f>
        <v>0</v>
      </c>
      <c r="O228" s="30">
        <f t="shared" si="82"/>
        <v>0</v>
      </c>
    </row>
    <row r="229" spans="1:18" ht="31.5" x14ac:dyDescent="0.2">
      <c r="A229" s="32" t="s">
        <v>106</v>
      </c>
      <c r="B229" s="29" t="s">
        <v>55</v>
      </c>
      <c r="C229" s="29" t="s">
        <v>15</v>
      </c>
      <c r="D229" s="29" t="s">
        <v>29</v>
      </c>
      <c r="E229" s="29" t="s">
        <v>34</v>
      </c>
      <c r="F229" s="29" t="s">
        <v>23</v>
      </c>
      <c r="G229" s="29" t="s">
        <v>39</v>
      </c>
      <c r="H229" s="29" t="s">
        <v>101</v>
      </c>
      <c r="I229" s="29" t="s">
        <v>63</v>
      </c>
      <c r="J229" s="38" t="s">
        <v>103</v>
      </c>
      <c r="K229" s="38">
        <v>50</v>
      </c>
      <c r="L229" s="38" t="s">
        <v>46</v>
      </c>
      <c r="M229" s="40">
        <f>193216358.3+74658652.39+23341507.64</f>
        <v>291216518.32999998</v>
      </c>
      <c r="N229" s="40">
        <v>0</v>
      </c>
      <c r="O229" s="40">
        <v>0</v>
      </c>
    </row>
    <row r="230" spans="1:18" ht="15.75" x14ac:dyDescent="0.2">
      <c r="A230" s="33" t="s">
        <v>137</v>
      </c>
      <c r="B230" s="11" t="s">
        <v>0</v>
      </c>
      <c r="C230" s="11" t="s">
        <v>0</v>
      </c>
      <c r="D230" s="11" t="s">
        <v>0</v>
      </c>
      <c r="E230" s="11" t="s">
        <v>0</v>
      </c>
      <c r="F230" s="11" t="s">
        <v>0</v>
      </c>
      <c r="G230" s="11" t="s">
        <v>0</v>
      </c>
      <c r="H230" s="11" t="s">
        <v>0</v>
      </c>
      <c r="I230" s="11" t="s">
        <v>0</v>
      </c>
      <c r="J230" s="11" t="s">
        <v>0</v>
      </c>
      <c r="K230" s="11" t="s">
        <v>0</v>
      </c>
      <c r="L230" s="11" t="s">
        <v>0</v>
      </c>
      <c r="M230" s="30">
        <f>M231</f>
        <v>336380212.92000002</v>
      </c>
      <c r="N230" s="30">
        <f t="shared" ref="N230:O230" si="83">N231</f>
        <v>0</v>
      </c>
      <c r="O230" s="30">
        <f t="shared" si="83"/>
        <v>0</v>
      </c>
    </row>
    <row r="231" spans="1:18" ht="47.25" x14ac:dyDescent="0.2">
      <c r="A231" s="32" t="s">
        <v>107</v>
      </c>
      <c r="B231" s="29" t="s">
        <v>55</v>
      </c>
      <c r="C231" s="29" t="s">
        <v>15</v>
      </c>
      <c r="D231" s="29" t="s">
        <v>29</v>
      </c>
      <c r="E231" s="29" t="s">
        <v>34</v>
      </c>
      <c r="F231" s="29" t="s">
        <v>23</v>
      </c>
      <c r="G231" s="29" t="s">
        <v>39</v>
      </c>
      <c r="H231" s="29" t="s">
        <v>101</v>
      </c>
      <c r="I231" s="29" t="s">
        <v>63</v>
      </c>
      <c r="J231" s="38" t="s">
        <v>103</v>
      </c>
      <c r="K231" s="38">
        <v>50</v>
      </c>
      <c r="L231" s="38" t="s">
        <v>46</v>
      </c>
      <c r="M231" s="40">
        <f>193216358.3+92025780.38+51138074.24</f>
        <v>336380212.92000002</v>
      </c>
      <c r="N231" s="40">
        <v>0</v>
      </c>
      <c r="O231" s="40">
        <v>0</v>
      </c>
    </row>
    <row r="232" spans="1:18" ht="15.75" x14ac:dyDescent="0.2">
      <c r="A232" s="33" t="s">
        <v>138</v>
      </c>
      <c r="B232" s="11" t="s">
        <v>0</v>
      </c>
      <c r="C232" s="11" t="s">
        <v>0</v>
      </c>
      <c r="D232" s="11" t="s">
        <v>0</v>
      </c>
      <c r="E232" s="11" t="s">
        <v>0</v>
      </c>
      <c r="F232" s="11" t="s">
        <v>0</v>
      </c>
      <c r="G232" s="11" t="s">
        <v>0</v>
      </c>
      <c r="H232" s="11" t="s">
        <v>0</v>
      </c>
      <c r="I232" s="11" t="s">
        <v>0</v>
      </c>
      <c r="J232" s="11" t="s">
        <v>0</v>
      </c>
      <c r="K232" s="11" t="s">
        <v>0</v>
      </c>
      <c r="L232" s="11" t="s">
        <v>0</v>
      </c>
      <c r="M232" s="30">
        <f>M233</f>
        <v>269099795.84000003</v>
      </c>
      <c r="N232" s="30">
        <f t="shared" ref="N232:O232" si="84">N233</f>
        <v>0</v>
      </c>
      <c r="O232" s="30">
        <f t="shared" si="84"/>
        <v>0</v>
      </c>
    </row>
    <row r="233" spans="1:18" ht="31.5" x14ac:dyDescent="0.2">
      <c r="A233" s="32" t="s">
        <v>108</v>
      </c>
      <c r="B233" s="29" t="s">
        <v>55</v>
      </c>
      <c r="C233" s="29" t="s">
        <v>15</v>
      </c>
      <c r="D233" s="29" t="s">
        <v>29</v>
      </c>
      <c r="E233" s="29" t="s">
        <v>34</v>
      </c>
      <c r="F233" s="29" t="s">
        <v>23</v>
      </c>
      <c r="G233" s="29" t="s">
        <v>39</v>
      </c>
      <c r="H233" s="29" t="s">
        <v>101</v>
      </c>
      <c r="I233" s="29" t="s">
        <v>63</v>
      </c>
      <c r="J233" s="38" t="s">
        <v>103</v>
      </c>
      <c r="K233" s="38">
        <v>50</v>
      </c>
      <c r="L233" s="38" t="s">
        <v>46</v>
      </c>
      <c r="M233" s="40">
        <f>193216358.3+74058658+1824779.54</f>
        <v>269099795.84000003</v>
      </c>
      <c r="N233" s="40">
        <v>0</v>
      </c>
      <c r="O233" s="40">
        <v>0</v>
      </c>
    </row>
    <row r="234" spans="1:18" s="50" customFormat="1" ht="15.75" x14ac:dyDescent="0.2">
      <c r="A234" s="33" t="s">
        <v>184</v>
      </c>
      <c r="B234" s="31"/>
      <c r="C234" s="31"/>
      <c r="D234" s="31"/>
      <c r="E234" s="31"/>
      <c r="F234" s="31"/>
      <c r="G234" s="31"/>
      <c r="H234" s="31"/>
      <c r="I234" s="31"/>
      <c r="J234" s="37"/>
      <c r="K234" s="37"/>
      <c r="L234" s="37"/>
      <c r="M234" s="30">
        <f>M235</f>
        <v>182596383.94</v>
      </c>
      <c r="N234" s="30">
        <f t="shared" ref="N234:O234" si="85">N235</f>
        <v>0</v>
      </c>
      <c r="O234" s="30">
        <f t="shared" si="85"/>
        <v>0</v>
      </c>
      <c r="P234" s="49"/>
      <c r="Q234" s="49"/>
      <c r="R234" s="49"/>
    </row>
    <row r="235" spans="1:18" ht="31.5" x14ac:dyDescent="0.2">
      <c r="A235" s="32" t="s">
        <v>185</v>
      </c>
      <c r="B235" s="29" t="s">
        <v>55</v>
      </c>
      <c r="C235" s="29" t="s">
        <v>15</v>
      </c>
      <c r="D235" s="29" t="s">
        <v>29</v>
      </c>
      <c r="E235" s="29" t="s">
        <v>34</v>
      </c>
      <c r="F235" s="29" t="s">
        <v>23</v>
      </c>
      <c r="G235" s="29" t="s">
        <v>39</v>
      </c>
      <c r="H235" s="29" t="s">
        <v>101</v>
      </c>
      <c r="I235" s="29" t="s">
        <v>63</v>
      </c>
      <c r="J235" s="38" t="s">
        <v>103</v>
      </c>
      <c r="K235" s="38" t="s">
        <v>149</v>
      </c>
      <c r="L235" s="48" t="s">
        <v>46</v>
      </c>
      <c r="M235" s="40">
        <f>5000000+14376296.3+163220087.64</f>
        <v>182596383.94</v>
      </c>
      <c r="N235" s="40">
        <v>0</v>
      </c>
      <c r="O235" s="40">
        <v>0</v>
      </c>
    </row>
    <row r="236" spans="1:18" ht="15.75" x14ac:dyDescent="0.2">
      <c r="A236" s="33" t="s">
        <v>139</v>
      </c>
      <c r="B236" s="11" t="s">
        <v>0</v>
      </c>
      <c r="C236" s="11" t="s">
        <v>0</v>
      </c>
      <c r="D236" s="11" t="s">
        <v>0</v>
      </c>
      <c r="E236" s="11" t="s">
        <v>0</v>
      </c>
      <c r="F236" s="11" t="s">
        <v>0</v>
      </c>
      <c r="G236" s="11" t="s">
        <v>0</v>
      </c>
      <c r="H236" s="11" t="s">
        <v>0</v>
      </c>
      <c r="I236" s="11" t="s">
        <v>0</v>
      </c>
      <c r="J236" s="11" t="s">
        <v>0</v>
      </c>
      <c r="K236" s="11" t="s">
        <v>0</v>
      </c>
      <c r="L236" s="11" t="s">
        <v>0</v>
      </c>
      <c r="M236" s="30">
        <f>M237</f>
        <v>277646956.38999999</v>
      </c>
      <c r="N236" s="30">
        <f t="shared" ref="N236:O236" si="86">N237</f>
        <v>5000000</v>
      </c>
      <c r="O236" s="30">
        <f t="shared" si="86"/>
        <v>0</v>
      </c>
    </row>
    <row r="237" spans="1:18" ht="31.5" x14ac:dyDescent="0.2">
      <c r="A237" s="32" t="s">
        <v>109</v>
      </c>
      <c r="B237" s="29" t="s">
        <v>55</v>
      </c>
      <c r="C237" s="29" t="s">
        <v>15</v>
      </c>
      <c r="D237" s="29" t="s">
        <v>29</v>
      </c>
      <c r="E237" s="29" t="s">
        <v>34</v>
      </c>
      <c r="F237" s="29" t="s">
        <v>23</v>
      </c>
      <c r="G237" s="29" t="s">
        <v>39</v>
      </c>
      <c r="H237" s="29" t="s">
        <v>101</v>
      </c>
      <c r="I237" s="29" t="s">
        <v>63</v>
      </c>
      <c r="J237" s="38" t="s">
        <v>103</v>
      </c>
      <c r="K237" s="38">
        <v>50</v>
      </c>
      <c r="L237" s="38" t="s">
        <v>71</v>
      </c>
      <c r="M237" s="40">
        <f>282140000+506956.39-5000000</f>
        <v>277646956.38999999</v>
      </c>
      <c r="N237" s="40">
        <v>5000000</v>
      </c>
      <c r="O237" s="40">
        <v>0</v>
      </c>
    </row>
    <row r="238" spans="1:18" ht="15.75" x14ac:dyDescent="0.2">
      <c r="A238" s="33" t="s">
        <v>140</v>
      </c>
      <c r="B238" s="11" t="s">
        <v>0</v>
      </c>
      <c r="C238" s="11" t="s">
        <v>0</v>
      </c>
      <c r="D238" s="11" t="s">
        <v>0</v>
      </c>
      <c r="E238" s="11" t="s">
        <v>0</v>
      </c>
      <c r="F238" s="11" t="s">
        <v>0</v>
      </c>
      <c r="G238" s="11" t="s">
        <v>0</v>
      </c>
      <c r="H238" s="11" t="s">
        <v>0</v>
      </c>
      <c r="I238" s="11" t="s">
        <v>0</v>
      </c>
      <c r="J238" s="11" t="s">
        <v>0</v>
      </c>
      <c r="K238" s="11" t="s">
        <v>0</v>
      </c>
      <c r="L238" s="11" t="s">
        <v>0</v>
      </c>
      <c r="M238" s="30">
        <f>M239</f>
        <v>266714101.97</v>
      </c>
      <c r="N238" s="30">
        <f t="shared" ref="N238:O238" si="87">N239</f>
        <v>0</v>
      </c>
      <c r="O238" s="30">
        <f t="shared" si="87"/>
        <v>0</v>
      </c>
    </row>
    <row r="239" spans="1:18" ht="31.5" x14ac:dyDescent="0.2">
      <c r="A239" s="32" t="s">
        <v>110</v>
      </c>
      <c r="B239" s="29" t="s">
        <v>55</v>
      </c>
      <c r="C239" s="29" t="s">
        <v>15</v>
      </c>
      <c r="D239" s="29" t="s">
        <v>29</v>
      </c>
      <c r="E239" s="29" t="s">
        <v>34</v>
      </c>
      <c r="F239" s="29" t="s">
        <v>23</v>
      </c>
      <c r="G239" s="29" t="s">
        <v>39</v>
      </c>
      <c r="H239" s="29" t="s">
        <v>101</v>
      </c>
      <c r="I239" s="29" t="s">
        <v>63</v>
      </c>
      <c r="J239" s="38" t="s">
        <v>103</v>
      </c>
      <c r="K239" s="38">
        <v>50</v>
      </c>
      <c r="L239" s="38" t="s">
        <v>46</v>
      </c>
      <c r="M239" s="40">
        <f>193216358.3+40308332.7+23150921.05+10038489.92</f>
        <v>266714101.97</v>
      </c>
      <c r="N239" s="40">
        <v>0</v>
      </c>
      <c r="O239" s="40">
        <v>0</v>
      </c>
    </row>
    <row r="240" spans="1:18" ht="47.25" x14ac:dyDescent="0.2">
      <c r="A240" s="33" t="s">
        <v>132</v>
      </c>
      <c r="B240" s="11" t="s">
        <v>0</v>
      </c>
      <c r="C240" s="11" t="s">
        <v>0</v>
      </c>
      <c r="D240" s="11" t="s">
        <v>0</v>
      </c>
      <c r="E240" s="11" t="s">
        <v>0</v>
      </c>
      <c r="F240" s="11" t="s">
        <v>0</v>
      </c>
      <c r="G240" s="11" t="s">
        <v>0</v>
      </c>
      <c r="H240" s="11" t="s">
        <v>0</v>
      </c>
      <c r="I240" s="11" t="s">
        <v>0</v>
      </c>
      <c r="J240" s="11" t="s">
        <v>0</v>
      </c>
      <c r="K240" s="11" t="s">
        <v>0</v>
      </c>
      <c r="L240" s="11" t="s">
        <v>0</v>
      </c>
      <c r="M240" s="30">
        <f>M241</f>
        <v>301661598.10000002</v>
      </c>
      <c r="N240" s="30">
        <f t="shared" ref="N240:O240" si="88">N241</f>
        <v>0</v>
      </c>
      <c r="O240" s="30">
        <f t="shared" si="88"/>
        <v>0</v>
      </c>
    </row>
    <row r="241" spans="1:15" ht="31.5" x14ac:dyDescent="0.2">
      <c r="A241" s="32" t="s">
        <v>112</v>
      </c>
      <c r="B241" s="29" t="s">
        <v>55</v>
      </c>
      <c r="C241" s="29" t="s">
        <v>15</v>
      </c>
      <c r="D241" s="29" t="s">
        <v>29</v>
      </c>
      <c r="E241" s="29" t="s">
        <v>34</v>
      </c>
      <c r="F241" s="29" t="s">
        <v>23</v>
      </c>
      <c r="G241" s="29" t="s">
        <v>39</v>
      </c>
      <c r="H241" s="29" t="s">
        <v>101</v>
      </c>
      <c r="I241" s="29" t="s">
        <v>63</v>
      </c>
      <c r="J241" s="38" t="s">
        <v>103</v>
      </c>
      <c r="K241" s="38">
        <v>50</v>
      </c>
      <c r="L241" s="38" t="s">
        <v>46</v>
      </c>
      <c r="M241" s="40">
        <f>193216358.3+81438668.98+27006570.82</f>
        <v>301661598.10000002</v>
      </c>
      <c r="N241" s="40">
        <v>0</v>
      </c>
      <c r="O241" s="40">
        <v>0</v>
      </c>
    </row>
    <row r="242" spans="1:15" ht="18.75" x14ac:dyDescent="0.3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</row>
    <row r="243" spans="1:15" ht="18.75" x14ac:dyDescent="0.3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</row>
    <row r="244" spans="1:15" ht="37.5" x14ac:dyDescent="0.3">
      <c r="A244" s="47" t="s">
        <v>153</v>
      </c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57" t="s">
        <v>154</v>
      </c>
      <c r="O244" s="57"/>
    </row>
    <row r="245" spans="1:15" ht="18.75" x14ac:dyDescent="0.3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</row>
    <row r="246" spans="1:15" ht="18.75" x14ac:dyDescent="0.3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</row>
    <row r="247" spans="1:15" ht="37.5" x14ac:dyDescent="0.3">
      <c r="A247" s="47" t="s">
        <v>155</v>
      </c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57" t="s">
        <v>156</v>
      </c>
      <c r="O247" s="57"/>
    </row>
    <row r="248" spans="1:15" ht="18.75" x14ac:dyDescent="0.3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</row>
    <row r="249" spans="1:15" ht="18.75" x14ac:dyDescent="0.3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</row>
    <row r="250" spans="1:15" ht="18.75" x14ac:dyDescent="0.3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</row>
    <row r="251" spans="1:15" ht="18.75" x14ac:dyDescent="0.3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</row>
    <row r="252" spans="1:15" ht="32.25" x14ac:dyDescent="0.3">
      <c r="A252" s="34" t="s">
        <v>157</v>
      </c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</row>
  </sheetData>
  <mergeCells count="7">
    <mergeCell ref="N247:O247"/>
    <mergeCell ref="N1:O1"/>
    <mergeCell ref="N3:O3"/>
    <mergeCell ref="A4:O4"/>
    <mergeCell ref="A5:O5"/>
    <mergeCell ref="N244:O244"/>
    <mergeCell ref="N2:O2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2025-12-08T06:01:25Z</dcterms:modified>
</cp:coreProperties>
</file>